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ºA" sheetId="1" r:id="rId4"/>
    <sheet state="hidden" name="1ºB" sheetId="2" r:id="rId5"/>
    <sheet state="hidden" name="1ºEsp" sheetId="3" r:id="rId6"/>
    <sheet state="visible" name="2°A" sheetId="4" r:id="rId7"/>
    <sheet state="hidden" name="2°B" sheetId="5" r:id="rId8"/>
    <sheet state="hidden" name="2°Esp" sheetId="6" r:id="rId9"/>
    <sheet state="visible" name="3°A" sheetId="7" r:id="rId10"/>
    <sheet state="hidden" name="3°B" sheetId="8" r:id="rId11"/>
    <sheet state="hidden" name="3°Esp" sheetId="9" r:id="rId12"/>
    <sheet state="hidden" name="Optatívas" sheetId="10" r:id="rId13"/>
    <sheet state="hidden" name="Cad Cursos" sheetId="11" r:id="rId14"/>
    <sheet state="hidden" name="Espelho dos Dados" sheetId="12" r:id="rId15"/>
  </sheets>
  <definedNames>
    <definedName name="ETSAgropTurmas">#REF!</definedName>
    <definedName name="EngAgronTurmas">#REF!</definedName>
    <definedName name="ETIIoTTutmas">#REF!</definedName>
    <definedName name="EngAlimTurmas">#REF!</definedName>
    <definedName name="ETIAgropTurmas">#REF!</definedName>
    <definedName name="ETIAlimTurmas">#REF!</definedName>
    <definedName name="CSTAlimTurmas">#REF!</definedName>
    <definedName name="ETIMAmbTurmas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1">
      <text>
        <t xml:space="preserve">Coord: Eliane Teresa Borela</t>
      </text>
    </comment>
    <comment authorId="0" ref="V1">
      <text>
        <t xml:space="preserve">Coord: Eliane Teresa Borela</t>
      </text>
    </comment>
    <comment authorId="0" ref="AB1">
      <text>
        <t xml:space="preserve">Coord: Eliane Teresa Borela</t>
      </text>
    </comment>
    <comment authorId="0" ref="AH1">
      <text>
        <t xml:space="preserve">Coord: Eliane Teresa Borela</t>
      </text>
    </comment>
  </commentList>
</comments>
</file>

<file path=xl/sharedStrings.xml><?xml version="1.0" encoding="utf-8"?>
<sst xmlns="http://schemas.openxmlformats.org/spreadsheetml/2006/main" count="388" uniqueCount="42">
  <si>
    <t>H O R Á R I O
2023 / 1</t>
  </si>
  <si>
    <t xml:space="preserve">Turma     </t>
  </si>
  <si>
    <t>Vigencia em:</t>
  </si>
  <si>
    <t>01°A</t>
  </si>
  <si>
    <t>2ª Feira</t>
  </si>
  <si>
    <t>3ª Feira</t>
  </si>
  <si>
    <t>4ª Feira</t>
  </si>
  <si>
    <t>5ª Feira</t>
  </si>
  <si>
    <t>6ª Feira</t>
  </si>
  <si>
    <t>Sábado</t>
  </si>
  <si>
    <t>1º</t>
  </si>
  <si>
    <t>2º</t>
  </si>
  <si>
    <t>3º</t>
  </si>
  <si>
    <t>Intervalo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</si>
  <si>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</si>
  <si>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</si>
  <si>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</si>
  <si>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</si>
  <si>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</si>
  <si>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</si>
  <si>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</si>
  <si>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</si>
  <si>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</si>
  <si>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</si>
  <si>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01°B</t>
  </si>
  <si>
    <t>01°Esp</t>
  </si>
  <si>
    <t>02°A</t>
  </si>
  <si>
    <t>02°B</t>
  </si>
  <si>
    <t>02°Esp</t>
  </si>
  <si>
    <t>03°A</t>
  </si>
  <si>
    <t>03°B</t>
  </si>
  <si>
    <t>03°Esp</t>
  </si>
  <si>
    <t>OptA</t>
  </si>
  <si>
    <t>ETS-IoT</t>
  </si>
  <si>
    <t>Segunda</t>
  </si>
  <si>
    <t>Manhã</t>
  </si>
  <si>
    <t>Tarde</t>
  </si>
  <si>
    <t>EXTRA</t>
  </si>
  <si>
    <t>Terça</t>
  </si>
  <si>
    <t>Quarta</t>
  </si>
  <si>
    <t>Quinta</t>
  </si>
  <si>
    <t>Sexta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</si>
</sst>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Turma: &quot;####"/>
    <numFmt numFmtId="165" formatCode="dd/mm/yy"/>
  </numFmts>
  <fonts count="21">
    <font>
      <sz val="10.0"/>
      <color rgb="FF000000"/>
      <name val="Arial"/>
      <scheme val="minor"/>
    </font>
    <font>
      <b/>
      <sz val="14.0"/>
      <color theme="1"/>
      <name val="Calibri"/>
    </font>
    <font>
      <b/>
      <sz val="19.0"/>
      <color rgb="FFCC4125"/>
      <name val="Calibri"/>
    </font>
    <font/>
    <font>
      <sz val="11.0"/>
      <color theme="1"/>
      <name val="Calibri"/>
    </font>
    <font>
      <b/>
      <sz val="18.0"/>
      <color rgb="FF000000"/>
      <name val="Calibri"/>
    </font>
    <font>
      <b/>
      <sz val="14.0"/>
      <color rgb="FF000000"/>
      <name val="Calibri"/>
    </font>
    <font>
      <b/>
      <sz val="14.0"/>
      <color rgb="FFCC4125"/>
      <name val="Calibri"/>
    </font>
    <font>
      <sz val="14.0"/>
      <color theme="1"/>
      <name val="Calibri"/>
    </font>
    <font>
      <b/>
      <sz val="18.0"/>
      <color theme="1"/>
      <name val="Calibri"/>
    </font>
    <font>
      <b/>
      <sz val="16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FFFFFF"/>
      <name val="Calibri"/>
    </font>
    <font>
      <b/>
      <sz val="11.0"/>
      <color rgb="FFFFFFFF"/>
      <name val="Calibri"/>
    </font>
    <font>
      <sz val="12.0"/>
      <color theme="1"/>
      <name val="Calibri"/>
    </font>
    <font>
      <color theme="1"/>
      <name val="Arial"/>
      <scheme val="minor"/>
    </font>
    <font>
      <u/>
      <color rgb="FF0000FF"/>
    </font>
    <font>
      <b/>
      <sz val="28.0"/>
      <color theme="1"/>
      <name val="Calibri"/>
    </font>
    <font>
      <b/>
      <sz val="11.0"/>
      <color rgb="FF741B47"/>
      <name val="Calibri"/>
    </font>
    <font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EAF6E6"/>
        <bgColor rgb="FFEAF6E6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70AD47"/>
        <bgColor rgb="FF70AD47"/>
      </patternFill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</fills>
  <borders count="40">
    <border/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666666"/>
      </left>
    </border>
    <border>
      <right style="thin">
        <color rgb="FF666666"/>
      </right>
    </border>
    <border>
      <bottom style="thin">
        <color rgb="FF666666"/>
      </bottom>
    </border>
    <border>
      <left style="thin">
        <color rgb="FF666666"/>
      </lef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999999"/>
      </top>
      <bottom style="dotted">
        <color rgb="FF999999"/>
      </bottom>
    </border>
    <border>
      <left style="thin">
        <color rgb="FF000000"/>
      </left>
      <right style="thin">
        <color rgb="FF000000"/>
      </right>
      <top style="thin">
        <color rgb="FF999999"/>
      </top>
      <bottom style="dotted">
        <color rgb="FF999999"/>
      </bottom>
    </border>
    <border>
      <left style="thin">
        <color rgb="FF000000"/>
      </left>
      <right style="medium">
        <color rgb="FF000000"/>
      </right>
      <top style="thin">
        <color rgb="FF999999"/>
      </top>
      <bottom style="dotted">
        <color rgb="FF999999"/>
      </bottom>
    </border>
    <border>
      <left style="medium">
        <color rgb="FF000000"/>
      </left>
      <right style="thin">
        <color rgb="FF000000"/>
      </right>
      <top style="dotted">
        <color rgb="FF999999"/>
      </top>
      <bottom style="dotted">
        <color rgb="FF999999"/>
      </bottom>
    </border>
    <border>
      <left style="thin">
        <color rgb="FF000000"/>
      </left>
      <right style="thin">
        <color rgb="FF000000"/>
      </right>
      <top style="dotted">
        <color rgb="FF999999"/>
      </top>
      <bottom style="dotted">
        <color rgb="FF999999"/>
      </bottom>
    </border>
    <border>
      <left style="thin">
        <color rgb="FF000000"/>
      </left>
      <right style="medium">
        <color rgb="FF000000"/>
      </right>
      <top style="dotted">
        <color rgb="FF999999"/>
      </top>
      <bottom style="dotted">
        <color rgb="FF99999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dotted">
        <color rgb="FF999999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999999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999999"/>
      </top>
      <bottom style="medium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666666"/>
      </top>
      <bottom style="dotted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dotted">
        <color rgb="FF666666"/>
      </bottom>
    </border>
    <border>
      <left style="thin">
        <color rgb="FF000000"/>
      </left>
      <right style="medium">
        <color rgb="FF000000"/>
      </right>
      <top style="thin">
        <color rgb="FF666666"/>
      </top>
      <bottom style="dotted">
        <color rgb="FF666666"/>
      </bottom>
    </border>
    <border>
      <left style="medium">
        <color rgb="FF000000"/>
      </left>
      <right style="thin">
        <color rgb="FF000000"/>
      </right>
      <top style="dotted">
        <color rgb="FF666666"/>
      </top>
      <bottom style="dotted">
        <color rgb="FF666666"/>
      </bottom>
    </border>
    <border>
      <left style="thin">
        <color rgb="FF000000"/>
      </left>
      <right style="thin">
        <color rgb="FF000000"/>
      </right>
      <top style="dotted">
        <color rgb="FF666666"/>
      </top>
      <bottom style="dotted">
        <color rgb="FF666666"/>
      </bottom>
    </border>
    <border>
      <left style="thin">
        <color rgb="FF000000"/>
      </left>
      <right style="medium">
        <color rgb="FF000000"/>
      </right>
      <top style="dotted">
        <color rgb="FF666666"/>
      </top>
      <bottom style="dotted">
        <color rgb="FF666666"/>
      </bottom>
    </border>
    <border>
      <left style="medium">
        <color rgb="FF000000"/>
      </left>
      <right style="thin">
        <color rgb="FF000000"/>
      </right>
      <top style="dotted">
        <color rgb="FF666666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666666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666666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vertical="center"/>
    </xf>
    <xf borderId="0" fillId="2" fontId="5" numFmtId="0" xfId="0" applyAlignment="1" applyFont="1">
      <alignment horizontal="left" vertical="center"/>
    </xf>
    <xf borderId="0" fillId="2" fontId="6" numFmtId="0" xfId="0" applyAlignment="1" applyFont="1">
      <alignment horizontal="right" readingOrder="0" vertical="center"/>
    </xf>
    <xf borderId="0" fillId="2" fontId="6" numFmtId="0" xfId="0" applyAlignment="1" applyFont="1">
      <alignment horizontal="center" readingOrder="0" vertical="top"/>
    </xf>
    <xf borderId="0" fillId="2" fontId="6" numFmtId="0" xfId="0" applyAlignment="1" applyFont="1">
      <alignment horizontal="right" readingOrder="0" vertical="top"/>
    </xf>
    <xf borderId="0" fillId="2" fontId="7" numFmtId="0" xfId="0" applyAlignment="1" applyFont="1">
      <alignment horizontal="right" vertical="top"/>
    </xf>
    <xf borderId="0" fillId="0" fontId="4" numFmtId="0" xfId="0" applyFont="1"/>
    <xf borderId="0" fillId="0" fontId="8" numFmtId="0" xfId="0" applyAlignment="1" applyFont="1">
      <alignment horizontal="center" textRotation="90" vertical="bottom"/>
    </xf>
    <xf borderId="0" fillId="0" fontId="8" numFmtId="0" xfId="0" applyAlignment="1" applyFont="1">
      <alignment horizontal="center" textRotation="90"/>
    </xf>
    <xf borderId="0" fillId="0" fontId="8" numFmtId="0" xfId="0" applyAlignment="1" applyFont="1">
      <alignment horizontal="center" textRotation="90"/>
    </xf>
    <xf borderId="0" fillId="3" fontId="1" numFmtId="0" xfId="0" applyAlignment="1" applyFill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0" fillId="3" fontId="9" numFmtId="0" xfId="0" applyAlignment="1" applyFont="1">
      <alignment readingOrder="0"/>
    </xf>
    <xf borderId="6" fillId="2" fontId="10" numFmtId="164" xfId="0" applyAlignment="1" applyBorder="1" applyFont="1" applyNumberFormat="1">
      <alignment horizontal="center" readingOrder="0" vertical="top"/>
    </xf>
    <xf borderId="6" fillId="2" fontId="6" numFmtId="0" xfId="0" applyAlignment="1" applyBorder="1" applyFont="1">
      <alignment horizontal="right" readingOrder="0" vertical="top"/>
    </xf>
    <xf borderId="6" fillId="2" fontId="7" numFmtId="165" xfId="0" applyAlignment="1" applyBorder="1" applyFont="1" applyNumberFormat="1">
      <alignment horizontal="right" readingOrder="0" vertical="top"/>
    </xf>
    <xf borderId="7" fillId="0" fontId="3" numFmtId="0" xfId="0" applyBorder="1" applyFont="1"/>
    <xf borderId="6" fillId="0" fontId="3" numFmtId="0" xfId="0" applyBorder="1" applyFont="1"/>
    <xf borderId="8" fillId="0" fontId="3" numFmtId="0" xfId="0" applyBorder="1" applyFont="1"/>
    <xf borderId="0" fillId="3" fontId="11" numFmtId="0" xfId="0" applyAlignment="1" applyFont="1">
      <alignment horizontal="center"/>
    </xf>
    <xf borderId="9" fillId="3" fontId="11" numFmtId="0" xfId="0" applyAlignment="1" applyBorder="1" applyFont="1">
      <alignment horizontal="center"/>
    </xf>
    <xf borderId="10" fillId="3" fontId="11" numFmtId="0" xfId="0" applyAlignment="1" applyBorder="1" applyFont="1">
      <alignment horizontal="center"/>
    </xf>
    <xf borderId="0" fillId="0" fontId="12" numFmtId="20" xfId="0" applyAlignment="1" applyFont="1" applyNumberFormat="1">
      <alignment horizontal="center" vertical="center"/>
    </xf>
    <xf borderId="10" fillId="0" fontId="12" numFmtId="20" xfId="0" applyAlignment="1" applyBorder="1" applyFont="1" applyNumberFormat="1">
      <alignment horizontal="center" vertical="center"/>
    </xf>
    <xf borderId="11" fillId="0" fontId="12" numFmtId="0" xfId="0" applyAlignment="1" applyBorder="1" applyFont="1">
      <alignment horizontal="center" vertical="center"/>
    </xf>
    <xf borderId="0" fillId="0" fontId="11" numFmtId="0" xfId="0" applyAlignment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0" xfId="0" applyAlignment="1" applyBorder="1" applyFont="1">
      <alignment horizontal="center"/>
    </xf>
    <xf borderId="0" fillId="0" fontId="4" numFmtId="0" xfId="0" applyAlignment="1" applyFont="1">
      <alignment vertical="bottom"/>
    </xf>
    <xf borderId="0" fillId="0" fontId="4" numFmtId="0" xfId="0" applyAlignment="1" applyFont="1">
      <alignment textRotation="90" vertical="bottom"/>
    </xf>
    <xf borderId="0" fillId="4" fontId="4" numFmtId="0" xfId="0" applyAlignment="1" applyFill="1" applyFont="1">
      <alignment horizontal="center" vertical="bottom"/>
    </xf>
    <xf borderId="10" fillId="0" fontId="3" numFmtId="0" xfId="0" applyBorder="1" applyFont="1"/>
    <xf borderId="11" fillId="0" fontId="3" numFmtId="0" xfId="0" applyBorder="1" applyFont="1"/>
    <xf borderId="0" fillId="0" fontId="4" numFmtId="0" xfId="0" applyAlignment="1" applyFont="1">
      <alignment horizontal="center"/>
    </xf>
    <xf borderId="15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0" fillId="4" fontId="4" numFmtId="0" xfId="0" applyAlignment="1" applyFont="1">
      <alignment vertical="bottom"/>
    </xf>
    <xf borderId="21" fillId="0" fontId="3" numFmtId="0" xfId="0" applyBorder="1" applyFont="1"/>
    <xf borderId="22" fillId="0" fontId="3" numFmtId="0" xfId="0" applyBorder="1" applyFont="1"/>
    <xf borderId="0" fillId="5" fontId="4" numFmtId="0" xfId="0" applyAlignment="1" applyFill="1" applyFont="1">
      <alignment horizontal="center"/>
    </xf>
    <xf borderId="23" fillId="5" fontId="4" numFmtId="0" xfId="0" applyAlignment="1" applyBorder="1" applyFont="1">
      <alignment horizontal="center"/>
    </xf>
    <xf borderId="24" fillId="5" fontId="4" numFmtId="0" xfId="0" applyAlignment="1" applyBorder="1" applyFont="1">
      <alignment horizontal="center"/>
    </xf>
    <xf borderId="25" fillId="5" fontId="4" numFmtId="0" xfId="0" applyAlignment="1" applyBorder="1" applyFont="1">
      <alignment horizontal="center"/>
    </xf>
    <xf borderId="0" fillId="4" fontId="12" numFmtId="20" xfId="0" applyAlignment="1" applyFont="1" applyNumberFormat="1">
      <alignment horizontal="center" vertical="center"/>
    </xf>
    <xf borderId="9" fillId="4" fontId="12" numFmtId="20" xfId="0" applyAlignment="1" applyBorder="1" applyFont="1" applyNumberFormat="1">
      <alignment horizontal="center" vertical="center"/>
    </xf>
    <xf borderId="9" fillId="4" fontId="12" numFmtId="0" xfId="0" applyAlignment="1" applyBorder="1" applyFont="1">
      <alignment horizontal="center" vertical="center"/>
    </xf>
    <xf borderId="26" fillId="6" fontId="11" numFmtId="0" xfId="0" applyAlignment="1" applyBorder="1" applyFill="1" applyFont="1">
      <alignment horizontal="center"/>
    </xf>
    <xf borderId="12" fillId="6" fontId="11" numFmtId="0" xfId="0" applyAlignment="1" applyBorder="1" applyFont="1">
      <alignment horizontal="center"/>
    </xf>
    <xf borderId="13" fillId="6" fontId="11" numFmtId="0" xfId="0" applyAlignment="1" applyBorder="1" applyFont="1">
      <alignment horizontal="center"/>
    </xf>
    <xf borderId="14" fillId="6" fontId="11" numFmtId="0" xfId="0" applyAlignment="1" applyBorder="1" applyFont="1">
      <alignment horizontal="center"/>
    </xf>
    <xf borderId="0" fillId="7" fontId="4" numFmtId="0" xfId="0" applyAlignment="1" applyFill="1" applyFont="1">
      <alignment horizontal="center" vertical="bottom"/>
    </xf>
    <xf borderId="26" fillId="6" fontId="4" numFmtId="0" xfId="0" applyAlignment="1" applyBorder="1" applyFont="1">
      <alignment horizontal="center"/>
    </xf>
    <xf borderId="27" fillId="6" fontId="4" numFmtId="0" xfId="0" applyAlignment="1" applyBorder="1" applyFont="1">
      <alignment horizontal="center"/>
    </xf>
    <xf borderId="28" fillId="6" fontId="4" numFmtId="0" xfId="0" applyAlignment="1" applyBorder="1" applyFont="1">
      <alignment horizontal="center"/>
    </xf>
    <xf borderId="29" fillId="6" fontId="4" numFmtId="0" xfId="0" applyAlignment="1" applyBorder="1" applyFont="1">
      <alignment horizontal="center"/>
    </xf>
    <xf borderId="30" fillId="6" fontId="4" numFmtId="0" xfId="0" applyAlignment="1" applyBorder="1" applyFont="1">
      <alignment horizontal="center"/>
    </xf>
    <xf borderId="31" fillId="6" fontId="4" numFmtId="0" xfId="0" applyAlignment="1" applyBorder="1" applyFont="1">
      <alignment horizontal="center"/>
    </xf>
    <xf borderId="32" fillId="6" fontId="4" numFmtId="0" xfId="0" applyAlignment="1" applyBorder="1" applyFont="1">
      <alignment horizontal="center"/>
    </xf>
    <xf borderId="0" fillId="7" fontId="4" numFmtId="0" xfId="0" applyAlignment="1" applyFont="1">
      <alignment vertical="bottom"/>
    </xf>
    <xf borderId="33" fillId="6" fontId="4" numFmtId="0" xfId="0" applyAlignment="1" applyBorder="1" applyFont="1">
      <alignment horizontal="center"/>
    </xf>
    <xf borderId="34" fillId="6" fontId="4" numFmtId="0" xfId="0" applyAlignment="1" applyBorder="1" applyFont="1">
      <alignment horizontal="center"/>
    </xf>
    <xf borderId="35" fillId="6" fontId="4" numFmtId="0" xfId="0" applyAlignment="1" applyBorder="1" applyFont="1">
      <alignment horizontal="center"/>
    </xf>
    <xf borderId="9" fillId="0" fontId="12" numFmtId="20" xfId="0" applyAlignment="1" applyBorder="1" applyFont="1" applyNumberFormat="1">
      <alignment horizontal="center" vertical="center"/>
    </xf>
    <xf borderId="9" fillId="0" fontId="12" numFmtId="0" xfId="0" applyAlignment="1" applyBorder="1" applyFont="1">
      <alignment horizontal="center" vertical="center"/>
    </xf>
    <xf borderId="26" fillId="0" fontId="11" numFmtId="0" xfId="0" applyAlignment="1" applyBorder="1" applyFont="1">
      <alignment horizontal="center"/>
    </xf>
    <xf borderId="26" fillId="0" fontId="4" numFmtId="0" xfId="0" applyAlignment="1" applyBorder="1" applyFont="1">
      <alignment horizontal="center"/>
    </xf>
    <xf borderId="26" fillId="5" fontId="4" numFmtId="0" xfId="0" applyAlignment="1" applyBorder="1" applyFont="1">
      <alignment horizontal="center"/>
    </xf>
    <xf borderId="0" fillId="8" fontId="13" numFmtId="20" xfId="0" applyAlignment="1" applyFill="1" applyFont="1" applyNumberFormat="1">
      <alignment horizontal="center" vertical="center"/>
    </xf>
    <xf borderId="36" fillId="8" fontId="13" numFmtId="20" xfId="0" applyAlignment="1" applyBorder="1" applyFont="1" applyNumberFormat="1">
      <alignment horizontal="center" vertical="center"/>
    </xf>
    <xf borderId="36" fillId="8" fontId="13" numFmtId="0" xfId="0" applyAlignment="1" applyBorder="1" applyFont="1">
      <alignment horizontal="center" vertical="center"/>
    </xf>
    <xf borderId="36" fillId="8" fontId="14" numFmtId="0" xfId="0" applyAlignment="1" applyBorder="1" applyFont="1">
      <alignment horizontal="center"/>
    </xf>
    <xf borderId="0" fillId="9" fontId="4" numFmtId="0" xfId="0" applyAlignment="1" applyFill="1" applyFont="1">
      <alignment horizontal="center" vertical="bottom"/>
    </xf>
    <xf borderId="0" fillId="8" fontId="15" numFmtId="20" xfId="0" applyAlignment="1" applyFont="1" applyNumberFormat="1">
      <alignment horizontal="center" vertical="center"/>
    </xf>
    <xf borderId="36" fillId="8" fontId="15" numFmtId="20" xfId="0" applyAlignment="1" applyBorder="1" applyFont="1" applyNumberFormat="1">
      <alignment horizontal="center" vertical="center"/>
    </xf>
    <xf borderId="36" fillId="8" fontId="15" numFmtId="0" xfId="0" applyAlignment="1" applyBorder="1" applyFont="1">
      <alignment horizontal="center" vertical="center"/>
    </xf>
    <xf borderId="36" fillId="8" fontId="4" numFmtId="0" xfId="0" applyAlignment="1" applyBorder="1" applyFont="1">
      <alignment horizontal="center"/>
    </xf>
    <xf borderId="0" fillId="7" fontId="4" numFmtId="0" xfId="0" applyAlignment="1" applyFont="1">
      <alignment textRotation="90" vertical="bottom"/>
    </xf>
    <xf borderId="36" fillId="8" fontId="14" numFmtId="20" xfId="0" applyAlignment="1" applyBorder="1" applyFont="1" applyNumberFormat="1">
      <alignment horizontal="center" vertical="center"/>
    </xf>
    <xf borderId="36" fillId="8" fontId="14" numFmtId="0" xfId="0" applyAlignment="1" applyBorder="1" applyFont="1">
      <alignment horizontal="center" vertical="center"/>
    </xf>
    <xf borderId="36" fillId="8" fontId="4" numFmtId="20" xfId="0" applyAlignment="1" applyBorder="1" applyFont="1" applyNumberFormat="1">
      <alignment vertical="center"/>
    </xf>
    <xf borderId="36" fillId="8" fontId="4" numFmtId="0" xfId="0" applyAlignment="1" applyBorder="1" applyFont="1">
      <alignment vertical="center"/>
    </xf>
    <xf borderId="36" fillId="8" fontId="4" numFmtId="0" xfId="0" applyAlignment="1" applyBorder="1" applyFont="1">
      <alignment horizontal="center" vertical="center"/>
    </xf>
    <xf borderId="9" fillId="0" fontId="11" numFmtId="20" xfId="0" applyAlignment="1" applyBorder="1" applyFont="1" applyNumberFormat="1">
      <alignment horizontal="center" vertical="center"/>
    </xf>
    <xf borderId="9" fillId="0" fontId="11" numFmtId="0" xfId="0" applyAlignment="1" applyBorder="1" applyFont="1">
      <alignment horizontal="center" vertical="center"/>
    </xf>
    <xf borderId="9" fillId="4" fontId="11" numFmtId="20" xfId="0" applyAlignment="1" applyBorder="1" applyFont="1" applyNumberFormat="1">
      <alignment horizontal="center" vertical="center"/>
    </xf>
    <xf borderId="9" fillId="4" fontId="11" numFmtId="0" xfId="0" applyAlignment="1" applyBorder="1" applyFont="1">
      <alignment horizontal="center" vertical="center"/>
    </xf>
    <xf borderId="0" fillId="10" fontId="4" numFmtId="0" xfId="0" applyAlignment="1" applyFill="1" applyFont="1">
      <alignment vertical="bottom"/>
    </xf>
    <xf borderId="0" fillId="0" fontId="4" numFmtId="0" xfId="0" applyAlignment="1" applyFont="1">
      <alignment textRotation="90"/>
    </xf>
    <xf borderId="6" fillId="2" fontId="7" numFmtId="165" xfId="0" applyAlignment="1" applyBorder="1" applyFont="1" applyNumberFormat="1">
      <alignment horizontal="right" vertical="top"/>
    </xf>
    <xf borderId="0" fillId="0" fontId="16" numFmtId="0" xfId="0" applyFont="1"/>
    <xf borderId="0" fillId="0" fontId="17" numFmtId="0" xfId="0" applyFont="1"/>
    <xf borderId="0" fillId="0" fontId="8" numFmtId="0" xfId="0" applyAlignment="1" applyFont="1">
      <alignment horizontal="center" readingOrder="0" vertical="bottom"/>
    </xf>
    <xf borderId="37" fillId="11" fontId="1" numFmtId="0" xfId="0" applyAlignment="1" applyBorder="1" applyFill="1" applyFont="1">
      <alignment horizontal="center"/>
    </xf>
    <xf borderId="38" fillId="11" fontId="1" numFmtId="0" xfId="0" applyAlignment="1" applyBorder="1" applyFont="1">
      <alignment horizontal="center"/>
    </xf>
    <xf borderId="37" fillId="12" fontId="1" numFmtId="0" xfId="0" applyAlignment="1" applyBorder="1" applyFill="1" applyFont="1">
      <alignment horizontal="center"/>
    </xf>
    <xf borderId="38" fillId="12" fontId="1" numFmtId="0" xfId="0" applyAlignment="1" applyBorder="1" applyFont="1">
      <alignment horizontal="center"/>
    </xf>
    <xf borderId="0" fillId="0" fontId="16" numFmtId="0" xfId="0" applyFont="1"/>
    <xf borderId="37" fillId="11" fontId="1" numFmtId="0" xfId="0" applyAlignment="1" applyBorder="1" applyFont="1">
      <alignment horizontal="left"/>
    </xf>
    <xf borderId="39" fillId="11" fontId="1" numFmtId="0" xfId="0" applyAlignment="1" applyBorder="1" applyFont="1">
      <alignment horizontal="center"/>
    </xf>
    <xf borderId="37" fillId="12" fontId="1" numFmtId="0" xfId="0" applyAlignment="1" applyBorder="1" applyFont="1">
      <alignment horizontal="left"/>
    </xf>
    <xf borderId="39" fillId="12" fontId="1" numFmtId="0" xfId="0" applyAlignment="1" applyBorder="1" applyFont="1">
      <alignment horizontal="center"/>
    </xf>
    <xf borderId="36" fillId="11" fontId="11" numFmtId="0" xfId="0" applyAlignment="1" applyBorder="1" applyFont="1">
      <alignment horizontal="center"/>
    </xf>
    <xf borderId="36" fillId="12" fontId="11" numFmtId="0" xfId="0" applyAlignment="1" applyBorder="1" applyFont="1">
      <alignment horizontal="center"/>
    </xf>
    <xf borderId="9" fillId="0" fontId="4" numFmtId="0" xfId="0" applyAlignment="1" applyBorder="1" applyFont="1">
      <alignment horizontal="center" textRotation="90" vertical="center"/>
    </xf>
    <xf borderId="9" fillId="0" fontId="18" numFmtId="0" xfId="0" applyAlignment="1" applyBorder="1" applyFont="1">
      <alignment horizontal="center" textRotation="90" vertical="center"/>
    </xf>
    <xf borderId="9" fillId="10" fontId="19" numFmtId="0" xfId="0" applyAlignment="1" applyBorder="1" applyFont="1">
      <alignment horizontal="center" vertical="center"/>
    </xf>
    <xf borderId="36" fillId="5" fontId="11" numFmtId="0" xfId="0" applyAlignment="1" applyBorder="1" applyFont="1">
      <alignment horizontal="center"/>
    </xf>
    <xf borderId="36" fillId="0" fontId="11" numFmtId="0" xfId="0" applyAlignment="1" applyBorder="1" applyFont="1">
      <alignment horizontal="center"/>
    </xf>
    <xf borderId="36" fillId="0" fontId="4" numFmtId="0" xfId="0" applyAlignment="1" applyBorder="1" applyFont="1">
      <alignment horizontal="center"/>
    </xf>
    <xf borderId="36" fillId="0" fontId="4" numFmtId="0" xfId="0" applyBorder="1" applyFont="1"/>
    <xf borderId="36" fillId="0" fontId="4" numFmtId="0" xfId="0" applyAlignment="1" applyBorder="1" applyFont="1">
      <alignment horizontal="center" textRotation="90" vertical="center"/>
    </xf>
    <xf borderId="36" fillId="8" fontId="14" numFmtId="0" xfId="0" applyAlignment="1" applyBorder="1" applyFont="1">
      <alignment vertical="center"/>
    </xf>
    <xf borderId="36" fillId="8" fontId="4" numFmtId="0" xfId="0" applyBorder="1" applyFont="1"/>
    <xf borderId="9" fillId="0" fontId="20" numFmtId="0" xfId="0" applyAlignment="1" applyBorder="1" applyFont="1">
      <alignment horizontal="center" textRotation="90" vertical="center"/>
    </xf>
    <xf borderId="36" fillId="0" fontId="4" numFmtId="0" xfId="0" applyAlignment="1" applyBorder="1" applyFont="1">
      <alignment vertical="center"/>
    </xf>
    <xf borderId="9" fillId="4" fontId="18" numFmtId="0" xfId="0" applyAlignment="1" applyBorder="1" applyFont="1">
      <alignment horizontal="center" textRotation="90" vertical="center"/>
    </xf>
    <xf borderId="36" fillId="4" fontId="11" numFmtId="0" xfId="0" applyAlignment="1" applyBorder="1" applyFont="1">
      <alignment horizontal="center"/>
    </xf>
    <xf borderId="36" fillId="4" fontId="4" numFmtId="0" xfId="0" applyAlignment="1" applyBorder="1" applyFont="1">
      <alignment horizontal="center"/>
    </xf>
    <xf borderId="36" fillId="4" fontId="4" numFmtId="0" xfId="0" applyBorder="1" applyFont="1"/>
    <xf borderId="0" fillId="8" fontId="14" numFmtId="0" xfId="0" applyAlignment="1" applyFont="1">
      <alignment horizontal="center"/>
    </xf>
    <xf borderId="36" fillId="0" fontId="11" numFmtId="20" xfId="0" applyAlignment="1" applyBorder="1" applyFont="1" applyNumberFormat="1">
      <alignment horizontal="center" vertical="center"/>
    </xf>
    <xf borderId="36" fillId="8" fontId="1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1" Type="http://schemas.openxmlformats.org/officeDocument/2006/relationships/hyperlink" Target="https://docs.google.com/spreadsheets/d/1tvZWqjEYKfU6GDKWqexEXC1jrrynRKeNtgN6SFTc5ZY/edit?usp=sharing" TargetMode="External"/><Relationship Id="rId10" Type="http://schemas.openxmlformats.org/officeDocument/2006/relationships/hyperlink" Target="https://docs.google.com/spreadsheets/d/14156abPwp3GVTaddLz7btHA15ouepBS6DMUQIjrVlTs/edit?usp=sharing" TargetMode="External"/><Relationship Id="rId13" Type="http://schemas.openxmlformats.org/officeDocument/2006/relationships/hyperlink" Target="https://docs.google.com/spreadsheets/d/1OlVxI_KuvVE7TsreO1UQc-5tvR_Ye8IRWN4r57pUZtw/edit" TargetMode="External"/><Relationship Id="rId12" Type="http://schemas.openxmlformats.org/officeDocument/2006/relationships/hyperlink" Target="https://docs.google.com/spreadsheets/d/14jBZZvH2DGq9jDgwzRGvD_Ea3zB2jU6IrhZcjp7g62E/edit" TargetMode="External"/><Relationship Id="rId1" Type="http://schemas.openxmlformats.org/officeDocument/2006/relationships/hyperlink" Target="https://docs.google.com/spreadsheets/d/1c3SgIg4GjLdg1qtQdfxUyCe2FipbkB8ugLnqvCWIH3E/edit?usp=sharing" TargetMode="External"/><Relationship Id="rId2" Type="http://schemas.openxmlformats.org/officeDocument/2006/relationships/hyperlink" Target="https://docs.google.com/spreadsheets/d/1ygeA5-xUZ6AHIPw5FDaJ1spADnis6qaKpUUq9GucHyw/edit?usp=sharing" TargetMode="External"/><Relationship Id="rId3" Type="http://schemas.openxmlformats.org/officeDocument/2006/relationships/hyperlink" Target="https://docs.google.com/spreadsheets/d/1kEY6FYqCZrU8JsAlZ43wsBn0SpAz1HYX7z_FJ-mU5NA/edit?usp=sharing" TargetMode="External"/><Relationship Id="rId4" Type="http://schemas.openxmlformats.org/officeDocument/2006/relationships/hyperlink" Target="https://docs.google.com/spreadsheets/d/1vn9NoXHxBXkuWcSVKjosJyE7Td5fM70Kejh0gOHejYk/edit?usp=sharing" TargetMode="External"/><Relationship Id="rId9" Type="http://schemas.openxmlformats.org/officeDocument/2006/relationships/hyperlink" Target="https://docs.google.com/spreadsheets/d/1prK4ubEOZdU0Zn6acxJzP5mYN9HLYPjEtW0bj-zUPWQ/edit?usp=sharing" TargetMode="External"/><Relationship Id="rId15" Type="http://schemas.openxmlformats.org/officeDocument/2006/relationships/drawing" Target="../drawings/drawing11.xml"/><Relationship Id="rId14" Type="http://schemas.openxmlformats.org/officeDocument/2006/relationships/hyperlink" Target="https://docs.google.com/spreadsheets/d/1Nqf7pI6fvc8SRtdUTFsem3HgHE02iq9t6slT4x6ggQM/edit" TargetMode="External"/><Relationship Id="rId5" Type="http://schemas.openxmlformats.org/officeDocument/2006/relationships/hyperlink" Target="https://docs.google.com/spreadsheets/d/18LRA4KckQtvkRA4uGflVyj2nDypt1CdmVkgTrVLk6zM/edit?usp=sharing" TargetMode="External"/><Relationship Id="rId6" Type="http://schemas.openxmlformats.org/officeDocument/2006/relationships/hyperlink" Target="https://docs.google.com/spreadsheets/d/1HoXJ0uQy5Svl93yuZM5lyCqxR7GNk-7reCA30b-jCoo/edit?usp=sharing" TargetMode="External"/><Relationship Id="rId7" Type="http://schemas.openxmlformats.org/officeDocument/2006/relationships/hyperlink" Target="https://docs.google.com/spreadsheets/d/1doBPaYdKc4GeeYHPCUe3U7dGqhjrOj_gUVxcq83SGKI/edit?usp=sharing" TargetMode="External"/><Relationship Id="rId8" Type="http://schemas.openxmlformats.org/officeDocument/2006/relationships/hyperlink" Target="https://docs.google.com/spreadsheets/d/1i-NPY57B56967iIJnunGk4r9xBWFpJmbo-KwaRUsgU8/edit?usp=sharing" TargetMode="Externa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">
        <v>0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3</v>
      </c>
      <c r="L2" s="20"/>
      <c r="M2" s="21">
        <v>44963.0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Organização e Arquitetura de Hardware</v>
      </c>
      <c r="I4" s="33" t="str">
        <f>HLOOKUP($K$2,'Espelho dos Dados'!$G$1:$AI$1000,ROW()+103*(COLUMN()-8),0)</f>
        <v>Organização e Arquitetura de Hardware</v>
      </c>
      <c r="J4" s="33" t="str">
        <f>HLOOKUP($K$2,'Espelho dos Dados'!$G$1:$AI$1000,ROW()+103*(COLUMN()-8),0)</f>
        <v>Informática Básica e Aplicativos</v>
      </c>
      <c r="K4" s="33" t="str">
        <f>HLOOKUP($K$2,'Espelho dos Dados'!$G$1:$AI$1000,ROW()+103*(COLUMN()-8),0)</f>
        <v>Lógica e Programação</v>
      </c>
      <c r="L4" s="33" t="str">
        <f>HLOOKUP($K$2,'Espelho dos Dados'!$G$1:$AI$1000,ROW()+103*(COLUMN()-8),0)</f>
        <v>Eletricidade Básica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>Rogério</v>
      </c>
      <c r="I5" s="42" t="str">
        <f>HLOOKUP($K$2,'Espelho dos Dados'!$G$1:$AI$1000,ROW()+103*(COLUMN()-8),0)</f>
        <v>Rogério</v>
      </c>
      <c r="J5" s="42" t="str">
        <f>HLOOKUP($K$2,'Espelho dos Dados'!$G$1:$AI$1000,ROW()+103*(COLUMN()-8),0)</f>
        <v>Emerson</v>
      </c>
      <c r="K5" s="42" t="str">
        <f>HLOOKUP($K$2,'Espelho dos Dados'!$G$1:$AI$1000,ROW()+103*(COLUMN()-8),0)</f>
        <v>Carlos Lopes</v>
      </c>
      <c r="L5" s="42" t="str">
        <f>HLOOKUP($K$2,'Espelho dos Dados'!$G$1:$AI$1000,ROW()+103*(COLUMN()-8),0)</f>
        <v>Nei</v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Organização e Arquitetura de Hardware</v>
      </c>
      <c r="I10" s="59" t="str">
        <f>HLOOKUP($K$2,'Espelho dos Dados'!$G$1:$AI$1000,ROW()+103*(COLUMN()-8),0)</f>
        <v>Organização e Arquitetura de Hardware</v>
      </c>
      <c r="J10" s="59" t="str">
        <f>HLOOKUP($K$2,'Espelho dos Dados'!$G$1:$AI$1000,ROW()+103*(COLUMN()-8),0)</f>
        <v>Informática Básica e Aplicativos</v>
      </c>
      <c r="K10" s="59" t="str">
        <f>HLOOKUP($K$2,'Espelho dos Dados'!$G$1:$AI$1000,ROW()+103*(COLUMN()-8),0)</f>
        <v>Lógica e Programação</v>
      </c>
      <c r="L10" s="59" t="str">
        <f>HLOOKUP($K$2,'Espelho dos Dados'!$G$1:$AI$1000,ROW()+103*(COLUMN()-8),0)</f>
        <v>Eletricidade Básica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>Rogério</v>
      </c>
      <c r="I11" s="64" t="str">
        <f>HLOOKUP($K$2,'Espelho dos Dados'!$G$1:$AI$1000,ROW()+103*(COLUMN()-8),0)</f>
        <v>Rogério</v>
      </c>
      <c r="J11" s="64" t="str">
        <f>HLOOKUP($K$2,'Espelho dos Dados'!$G$1:$AI$1000,ROW()+103*(COLUMN()-8),0)</f>
        <v>Emerson</v>
      </c>
      <c r="K11" s="64" t="str">
        <f>HLOOKUP($K$2,'Espelho dos Dados'!$G$1:$AI$1000,ROW()+103*(COLUMN()-8),0)</f>
        <v>Carlos Lopes</v>
      </c>
      <c r="L11" s="64" t="str">
        <f>HLOOKUP($K$2,'Espelho dos Dados'!$G$1:$AI$1000,ROW()+103*(COLUMN()-8),0)</f>
        <v>Nei</v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Organização e Arquitetura de Hardware</v>
      </c>
      <c r="I16" s="33" t="str">
        <f>HLOOKUP($K$2,'Espelho dos Dados'!$G$1:$AI$1000,ROW()+103*(COLUMN()-8),0)</f>
        <v>Organização e Arquitetura de Hardware</v>
      </c>
      <c r="J16" s="33" t="str">
        <f>HLOOKUP($K$2,'Espelho dos Dados'!$G$1:$AI$1000,ROW()+103*(COLUMN()-8),0)</f>
        <v>Lógica e Programação</v>
      </c>
      <c r="K16" s="33" t="str">
        <f>HLOOKUP($K$2,'Espelho dos Dados'!$G$1:$AI$1000,ROW()+103*(COLUMN()-8),0)</f>
        <v>Lógica e Programação</v>
      </c>
      <c r="L16" s="33" t="str">
        <f>HLOOKUP($K$2,'Espelho dos Dados'!$G$1:$AI$1000,ROW()+103*(COLUMN()-8),0)</f>
        <v>Eletricidade Básica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>Rogério</v>
      </c>
      <c r="I17" s="42" t="str">
        <f>HLOOKUP($K$2,'Espelho dos Dados'!$G$1:$AI$1000,ROW()+103*(COLUMN()-8),0)</f>
        <v>Rogério</v>
      </c>
      <c r="J17" s="42" t="str">
        <f>HLOOKUP($K$2,'Espelho dos Dados'!$G$1:$AI$1000,ROW()+103*(COLUMN()-8),0)</f>
        <v>Carlos Lopes</v>
      </c>
      <c r="K17" s="42" t="str">
        <f>HLOOKUP($K$2,'Espelho dos Dados'!$G$1:$AI$1000,ROW()+103*(COLUMN()-8),0)</f>
        <v>Carlos Lopes</v>
      </c>
      <c r="L17" s="42" t="str">
        <f>HLOOKUP($K$2,'Espelho dos Dados'!$G$1:$AI$1000,ROW()+103*(COLUMN()-8),0)</f>
        <v>Nei</v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Inglês</v>
      </c>
      <c r="I28" s="33" t="str">
        <f>HLOOKUP($K$2,'Espelho dos Dados'!$G$1:$AI$1000,ROW()+103*(COLUMN()-8),0)</f>
        <v>Fundamentos Filosóficos da Tecnologia</v>
      </c>
      <c r="J28" s="33" t="str">
        <f>HLOOKUP($K$2,'Espelho dos Dados'!$G$1:$AI$1000,ROW()+103*(COLUMN()-8),0)</f>
        <v>Lógica e Programação</v>
      </c>
      <c r="K28" s="33" t="str">
        <f>HLOOKUP($K$2,'Espelho dos Dados'!$G$1:$AI$1000,ROW()+103*(COLUMN()-8),0)</f>
        <v>Organização e Arquitetura de Hardware</v>
      </c>
      <c r="L28" s="33" t="str">
        <f>HLOOKUP($K$2,'Espelho dos Dados'!$G$1:$AI$1000,ROW()+103*(COLUMN()-8),0)</f>
        <v>Eletricidade Básica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>Tânia</v>
      </c>
      <c r="I29" s="42" t="str">
        <f>HLOOKUP($K$2,'Espelho dos Dados'!$G$1:$AI$1000,ROW()+103*(COLUMN()-8),0)</f>
        <v>Paulo Irineu</v>
      </c>
      <c r="J29" s="42" t="str">
        <f>HLOOKUP($K$2,'Espelho dos Dados'!$G$1:$AI$1000,ROW()+103*(COLUMN()-8),0)</f>
        <v>Carlos Lopes</v>
      </c>
      <c r="K29" s="42" t="str">
        <f>HLOOKUP($K$2,'Espelho dos Dados'!$G$1:$AI$1000,ROW()+103*(COLUMN()-8),0)</f>
        <v>Rogério</v>
      </c>
      <c r="L29" s="42" t="str">
        <f>HLOOKUP($K$2,'Espelho dos Dados'!$G$1:$AI$1000,ROW()+103*(COLUMN()-8),0)</f>
        <v>Nei</v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Inglês</v>
      </c>
      <c r="I34" s="59" t="str">
        <f>HLOOKUP($K$2,'Espelho dos Dados'!$G$1:$AI$1000,ROW()+103*(COLUMN()-8),0)</f>
        <v>Fundamentos Filosóficos da Tecnologia</v>
      </c>
      <c r="J34" s="59" t="str">
        <f>HLOOKUP($K$2,'Espelho dos Dados'!$G$1:$AI$1000,ROW()+103*(COLUMN()-8),0)</f>
        <v>Lógica e Programação</v>
      </c>
      <c r="K34" s="59" t="str">
        <f>HLOOKUP($K$2,'Espelho dos Dados'!$G$1:$AI$1000,ROW()+103*(COLUMN()-8),0)</f>
        <v>Organização e Arquitetura de Hardware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>Tânia</v>
      </c>
      <c r="I35" s="64" t="str">
        <f>HLOOKUP($K$2,'Espelho dos Dados'!$G$1:$AI$1000,ROW()+103*(COLUMN()-8),0)</f>
        <v>Paulo Irineu</v>
      </c>
      <c r="J35" s="64" t="str">
        <f>HLOOKUP($K$2,'Espelho dos Dados'!$G$1:$AI$1000,ROW()+103*(COLUMN()-8),0)</f>
        <v>Carlos Lopes</v>
      </c>
      <c r="K35" s="64" t="str">
        <f>HLOOKUP($K$2,'Espelho dos Dados'!$G$1:$AI$1000,ROW()+103*(COLUMN()-8),0)</f>
        <v>Rogério</v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 hidden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 hidden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 hidden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 hidden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 hidden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 hidden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 hidden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 hidden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 hidden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 hidden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 hidden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 hidden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 hidden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 hidden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 hidden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 hidden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 hidden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 hidden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 hidden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 hidden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 hidden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 hidden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 hidden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 hidden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 hidden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 hidden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 hidden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 hidden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 hidden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 hidden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 hidden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 hidden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 hidden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 hidden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 hidden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 hidden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 hidden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 hidden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 hidden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 hidden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 hidden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 hidden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 hidden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 hidden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 hidden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 hidden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 hidden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 hidden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 hidden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 hidden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 hidden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 hidden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 hidden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 hidden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 hidden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 hidden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 hidden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 hidden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 hidden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 hidden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 hidden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 hidden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 hidden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 hidden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 hidden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 hidden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 hidden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 hidden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 hidden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 hidden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 hidden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 hidden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 hidden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 hidden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 hidden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 hidden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 hidden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 hidden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 hidden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 hidden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 hidden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 hidden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 hidden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 hidden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 hidden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 hidden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 hidden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 hidden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 hidden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 hidden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 hidden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 hidden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 hidden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 hidden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 hidden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 hidden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 hidden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 hidden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 hidden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 hidden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 hidden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 hidden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 hidden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 hidden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 hidden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 hidden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 hidden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 hidden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 hidden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 hidden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 hidden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 hidden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 hidden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 hidden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 hidden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 hidden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 hidden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 hidden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 hidden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 hidden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 hidden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 hidden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 hidden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 hidden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 hidden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 hidden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 hidden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 hidden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 hidden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 hidden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 hidden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 hidden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 hidden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 hidden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 hidden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 hidden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 hidden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 hidden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 hidden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 hidden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 hidden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 hidden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 hidden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 hidden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 hidden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 hidden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 hidden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 hidden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 hidden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 hidden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 hidden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 hidden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 hidden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 hidden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 hidden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 hidden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 hidden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 hidden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 hidden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 hidden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 hidden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 hidden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 hidden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 hidden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 hidden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 hidden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 hidden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 hidden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 hidden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 hidden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 hidden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 hidden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 hidden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 hidden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 hidden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 hidden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 hidden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 hidden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 hidden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 hidden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 hidden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 hidden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 hidden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 hidden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 hidden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 hidden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 hidden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 hidden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 hidden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 hidden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 hidden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 hidden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 hidden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 hidden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 hidden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 hidden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 hidden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 hidden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 hidden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 hidden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 hidden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 hidden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 hidden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 hidden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 hidden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 hidden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 hidden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 hidden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 hidden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 hidden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 hidden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 hidden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 hidden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 hidden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 hidden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 hidden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 hidden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 hidden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 hidden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 hidden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 hidden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 hidden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 hidden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 hidden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 hidden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 hidden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 hidden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 hidden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 hidden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 hidden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 hidden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 hidden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 hidden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 hidden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 hidden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 hidden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 hidden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 hidden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 hidden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 hidden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 hidden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 hidden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 hidden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 hidden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 hidden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 hidden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 hidden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 hidden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 hidden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 hidden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 hidden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 hidden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 hidden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 hidden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 hidden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 hidden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 hidden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 hidden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 hidden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 hidden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 hidden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 hidden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 hidden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 hidden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 hidden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 hidden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 hidden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 hidden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 hidden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 hidden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 hidden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 hidden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 hidden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 hidden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 hidden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 hidden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 hidden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 hidden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 hidden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 hidden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 hidden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 hidden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 hidden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 hidden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 hidden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 hidden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 hidden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 hidden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 hidden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 hidden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 hidden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 hidden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 hidden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 hidden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 hidden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 hidden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 hidden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 hidden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 hidden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 hidden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 hidden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 hidden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 hidden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 hidden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 hidden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 hidden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 hidden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 hidden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 hidden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 hidden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 hidden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 hidden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 hidden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 hidden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 hidden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 hidden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 hidden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 hidden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 hidden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 hidden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 hidden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 hidden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 hidden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 hidden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 hidden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 hidden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 hidden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 hidden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 hidden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 hidden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 hidden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 hidden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 hidden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 hidden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 hidden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 hidden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 hidden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 hidden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 hidden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 hidden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 hidden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 hidden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 hidden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 hidden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 hidden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 hidden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 hidden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 hidden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 hidden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 hidden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 hidden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 hidden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 hidden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 hidden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 hidden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 hidden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 hidden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 hidden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 hidden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 hidden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 hidden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 hidden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 hidden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 hidden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 hidden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 hidden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 hidden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 hidden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 hidden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 hidden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 hidden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 hidden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 hidden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 hidden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 hidden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 hidden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 hidden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 hidden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 hidden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 hidden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 hidden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 hidden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 hidden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 hidden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 hidden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 hidden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 hidden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 hidden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 hidden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 hidden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 hidden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 hidden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 hidden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 hidden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 hidden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 hidden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 hidden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 hidden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 hidden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 hidden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 hidden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 hidden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 hidden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 hidden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 hidden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 hidden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 hidden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 hidden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 hidden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 hidden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 hidden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 hidden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 hidden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 hidden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 hidden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 hidden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 hidden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 hidden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 hidden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 hidden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 hidden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 hidden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 hidden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 hidden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 hidden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 hidden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 hidden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 hidden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 hidden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 hidden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 hidden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 hidden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 hidden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 hidden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 hidden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 hidden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 hidden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 hidden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 hidden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 hidden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 hidden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 hidden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 hidden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 hidden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 hidden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 hidden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 hidden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 hidden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 hidden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 hidden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 hidden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 hidden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 hidden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 hidden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 hidden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 hidden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 hidden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 hidden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 hidden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 hidden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 hidden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 hidden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 hidden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 hidden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 hidden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 hidden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 hidden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 hidden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 hidden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 hidden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 hidden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 hidden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 hidden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 hidden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 hidden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 hidden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 hidden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 hidden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 hidden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 hidden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 hidden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 hidden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 hidden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 hidden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 hidden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 hidden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 hidden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 hidden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 hidden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 hidden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 hidden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 hidden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 hidden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 hidden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 hidden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 hidden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 hidden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 hidden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 hidden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 hidden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 hidden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 hidden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 hidden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 hidden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 hidden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 hidden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 hidden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 hidden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 hidden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 hidden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 hidden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 hidden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 hidden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 hidden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 hidden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 hidden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 hidden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 hidden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 hidden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 hidden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 hidden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 hidden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 hidden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 hidden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 hidden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 hidden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 hidden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 hidden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 hidden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 hidden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 hidden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 hidden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 hidden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 hidden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 hidden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 hidden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 hidden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 hidden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 hidden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 hidden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 hidden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 hidden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 hidden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 hidden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 hidden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 hidden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 hidden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 hidden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 hidden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 hidden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 hidden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 hidden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 hidden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 hidden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 hidden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 hidden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 hidden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 hidden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 hidden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 hidden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 hidden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 hidden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 hidden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 hidden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 hidden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 hidden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 hidden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 hidden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 hidden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 hidden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 hidden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 hidden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 hidden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 hidden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 hidden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 hidden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 hidden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 hidden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 hidden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 hidden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 hidden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 hidden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 hidden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 hidden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 hidden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 hidden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 hidden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 hidden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 hidden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 hidden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 hidden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 hidden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 hidden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 hidden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 hidden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 hidden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 hidden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 hidden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 hidden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 hidden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 hidden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 hidden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 hidden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 hidden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 hidden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 hidden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 hidden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 hidden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 hidden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 hidden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 hidden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 hidden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 hidden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 hidden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 hidden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 hidden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 hidden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 hidden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 hidden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 hidden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 hidden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 hidden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 hidden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 hidden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 hidden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 hidden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 hidden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 hidden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 hidden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 hidden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 hidden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 hidden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 hidden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 hidden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 hidden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 hidden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 hidden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 hidden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 hidden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 hidden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 hidden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 hidden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 hidden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 hidden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 hidden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 hidden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 hidden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 hidden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 hidden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 hidden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 hidden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 hidden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 hidden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 hidden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 hidden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 hidden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 hidden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 hidden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 hidden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 hidden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 hidden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 hidden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 hidden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 hidden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 hidden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 hidden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 hidden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 hidden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 hidden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 hidden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 hidden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 hidden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 hidden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 hidden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 hidden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 hidden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 hidden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 hidden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 hidden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 hidden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 hidden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 hidden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 hidden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 hidden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 hidden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 hidden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 hidden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 hidden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 hidden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 hidden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 hidden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 hidden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 hidden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 hidden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 hidden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 hidden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 hidden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 hidden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 hidden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 hidden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 hidden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 hidden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 hidden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 hidden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 hidden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 hidden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 hidden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 hidden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 hidden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 hidden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 hidden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 hidden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 hidden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 hidden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 hidden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 hidden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 hidden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 hidden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 hidden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 hidden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 hidden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 hidden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 hidden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 hidden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 hidden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 hidden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 hidden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 hidden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 hidden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 hidden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 hidden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 hidden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 hidden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 hidden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 hidden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 hidden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 hidden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 hidden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 hidden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 hidden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 hidden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 hidden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 hidden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 hidden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 hidden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 hidden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 hidden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 hidden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 hidden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 hidden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 hidden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 hidden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 hidden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 hidden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 hidden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 hidden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 hidden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 hidden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 hidden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 hidden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 hidden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 hidden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 hidden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 hidden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 hidden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 hidden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 hidden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 hidden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 hidden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 hidden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 hidden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 hidden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 hidden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 hidden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 hidden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 hidden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 hidden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 hidden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 hidden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 hidden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 hidden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 hidden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 hidden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 hidden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 hidden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 hidden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 hidden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 hidden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 hidden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 hidden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 hidden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 hidden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 hidden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 hidden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 hidden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 hidden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 hidden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 hidden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 hidden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 hidden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 hidden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 hidden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 hidden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 hidden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 hidden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 hidden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 hidden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 hidden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 hidden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 hidden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 hidden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 hidden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 hidden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 hidden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 hidden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 hidden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 hidden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 hidden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 hidden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 hidden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 hidden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 hidden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 hidden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 hidden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 hidden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 hidden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 hidden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 hidden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 hidden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 hidden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 hidden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 hidden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 hidden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 hidden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 hidden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 hidden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 hidden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 hidden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 hidden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 hidden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 hidden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 hidden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 hidden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 hidden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 hidden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 hidden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 hidden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 hidden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 hidden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 hidden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 hidden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 hidden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 hidden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 hidden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 hidden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 hidden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 hidden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 hidden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 hidden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 hidden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 hidden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 hidden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 hidden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 hidden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 hidden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 hidden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 hidden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 hidden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 hidden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 hidden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 hidden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 hidden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 hidden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 hidden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 hidden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 hidden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 hidden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 hidden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 hidden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 hidden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 hidden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 hidden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 hidden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 hidden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 hidden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 hidden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 hidden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 hidden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 hidden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 hidden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 hidden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 hidden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 hidden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 hidden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 hidden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 hidden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 hidden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 hidden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 hidden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 hidden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 hidden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 hidden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 hidden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 hidden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 hidden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 hidden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 hidden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 hidden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 hidden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 hidden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 hidden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 hidden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 hidden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 hidden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 hidden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 hidden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 hidden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 hidden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 hidden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 hidden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 hidden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 hidden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 hidden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 hidden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 hidden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 hidden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 hidden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 hidden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 hidden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 hidden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 hidden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 hidden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 hidden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 hidden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 hidden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 hidden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 hidden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 hidden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 hidden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 hidden="1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 hidden="1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 hidden="1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 hidden="1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 hidden="1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 hidden="1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 hidden="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 hidden="1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 hidden="1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 hidden="1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 hidden="1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 hidden="1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 hidden="1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 hidden="1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 hidden="1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 hidden="1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 hidden="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 hidden="1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 hidden="1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 hidden="1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 hidden="1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 hidden="1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 hidden="1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 hidden="1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 hidden="1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 hidden="1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 hidden="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 hidden="1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 hidden="1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 hidden="1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 hidden="1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 hidden="1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 hidden="1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 hidden="1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 hidden="1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 hidden="1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 hidden="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 hidden="1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 hidden="1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 hidden="1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 hidden="1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 hidden="1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 hidden="1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 hidden="1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 hidden="1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 hidden="1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 hidden="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 hidden="1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 hidden="1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 hidden="1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 hidden="1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 hidden="1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 hidden="1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 hidden="1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 hidden="1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 hidden="1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 hidden="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 hidden="1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 hidden="1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 hidden="1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 hidden="1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 hidden="1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 hidden="1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 hidden="1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 hidden="1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 hidden="1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 hidden="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 hidden="1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 hidden="1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 hidden="1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 hidden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 hidden="1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 hidden="1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 hidden="1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 hidden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 hidden="1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 hidden="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 hidden="1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 hidden="1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 hidden="1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 hidden="1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 hidden="1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24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25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26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27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/>
      </c>
      <c r="I22" s="81" t="str">
        <f>HLOOKUP($K$2,'Espelho dos Dados'!$G$1:$AI$1000,ROW()+103*(COLUMN()-8),0)</f>
        <v/>
      </c>
      <c r="J22" s="81" t="str">
        <f>HLOOKUP($K$2,'Espelho dos Dados'!$G$1:$AI$1000,ROW()+103*(COLUMN()-8),0)</f>
        <v/>
      </c>
      <c r="K22" s="81" t="str">
        <f>HLOOKUP($K$2,'Espelho dos Dados'!$G$1:$AI$1000,ROW()+103*(COLUMN()-8),0)</f>
        <v/>
      </c>
      <c r="L22" s="81" t="str">
        <f>HLOOKUP($K$2,'Espelho dos Dados'!$G$1:$AI$1000,ROW()+103*(COLUMN()-8),0)</f>
        <v/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/>
      </c>
      <c r="I40" s="81" t="str">
        <f>HLOOKUP($K$2,'Espelho dos Dados'!$G$1:$AI$1000,ROW()+103*(COLUMN()-8),0)</f>
        <v/>
      </c>
      <c r="J40" s="81" t="str">
        <f>HLOOKUP($K$2,'Espelho dos Dados'!$G$1:$AI$1000,ROW()+103*(COLUMN()-8),0)</f>
        <v/>
      </c>
      <c r="K40" s="81" t="str">
        <f>HLOOKUP($K$2,'Espelho dos Dados'!$G$1:$AI$1000,ROW()+103*(COLUMN()-8),0)</f>
        <v/>
      </c>
      <c r="L40" s="81" t="str">
        <f>HLOOKUP($K$2,'Espelho dos Dados'!$G$1:$AI$1000,ROW()+103*(COLUMN()-8),0)</f>
        <v/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/>
      </c>
      <c r="I64" s="81" t="str">
        <f>HLOOKUP($K$2,'Espelho dos Dados'!$G$1:$AI$1000,ROW()+103*(COLUMN()-8),0)</f>
        <v/>
      </c>
      <c r="J64" s="81" t="str">
        <f>HLOOKUP($K$2,'Espelho dos Dados'!$G$1:$AI$1000,ROW()+103*(COLUMN()-8),0)</f>
        <v/>
      </c>
      <c r="K64" s="81" t="str">
        <f>HLOOKUP($K$2,'Espelho dos Dados'!$G$1:$AI$1000,ROW()+103*(COLUMN()-8),0)</f>
        <v/>
      </c>
      <c r="L64" s="81" t="str">
        <f>HLOOKUP($K$2,'Espelho dos Dados'!$G$1:$AI$1000,ROW()+103*(COLUMN()-8),0)</f>
        <v/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/>
      </c>
      <c r="I88" s="89" t="str">
        <f>HLOOKUP($K$2,'Espelho dos Dados'!$G$1:$AI$1000,ROW()+103*(COLUMN()-8),0)</f>
        <v/>
      </c>
      <c r="J88" s="89" t="str">
        <f>HLOOKUP($K$2,'Espelho dos Dados'!$G$1:$AI$1000,ROW()+103*(COLUMN()-8),0)</f>
        <v/>
      </c>
      <c r="K88" s="89" t="str">
        <f>HLOOKUP($K$2,'Espelho dos Dados'!$G$1:$AI$1000,ROW()+103*(COLUMN()-8),0)</f>
        <v/>
      </c>
      <c r="L88" s="89" t="str">
        <f>HLOOKUP($K$2,'Espelho dos Dados'!$G$1:$AI$1000,ROW()+103*(COLUMN()-8),0)</f>
        <v/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28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29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Gestão e Empreendedorismo em Tecnologia da Informação</v>
      </c>
      <c r="I4" s="33" t="str">
        <f>HLOOKUP($K$2,'Espelho dos Dados'!$G$1:$AI$1000,ROW()+103*(COLUMN()-8),0)</f>
        <v>Inglês</v>
      </c>
      <c r="J4" s="33" t="str">
        <f>HLOOKUP($K$2,'Espelho dos Dados'!$G$1:$AI$1000,ROW()+103*(COLUMN()-8),0)</f>
        <v>Internet das Coisas (Prototipagem)</v>
      </c>
      <c r="K4" s="33" t="str">
        <f>HLOOKUP($K$2,'Espelho dos Dados'!$G$1:$AI$1000,ROW()+103*(COLUMN()-8),0)</f>
        <v>Biologia Aplicada a IoT</v>
      </c>
      <c r="L4" s="33" t="str">
        <f>HLOOKUP($K$2,'Espelho dos Dados'!$G$1:$AI$1000,ROW()+103*(COLUMN()-8),0)</f>
        <v>Prog.o p/ Disp. Móveis e Seg. em IoT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>Silone</v>
      </c>
      <c r="I5" s="42" t="str">
        <f>HLOOKUP($K$2,'Espelho dos Dados'!$G$1:$AI$1000,ROW()+103*(COLUMN()-8),0)</f>
        <v>Bruna</v>
      </c>
      <c r="J5" s="42" t="str">
        <f>HLOOKUP($K$2,'Espelho dos Dados'!$G$1:$AI$1000,ROW()+103*(COLUMN()-8),0)</f>
        <v>Nei</v>
      </c>
      <c r="K5" s="42" t="str">
        <f>HLOOKUP($K$2,'Espelho dos Dados'!$G$1:$AI$1000,ROW()+103*(COLUMN()-8),0)</f>
        <v>Fernanda Vital</v>
      </c>
      <c r="L5" s="42" t="str">
        <f>HLOOKUP($K$2,'Espelho dos Dados'!$G$1:$AI$1000,ROW()+103*(COLUMN()-8),0)</f>
        <v>Emerson</v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Gestão e Empreendedorismo em Tecnologia da Informação</v>
      </c>
      <c r="I10" s="59" t="str">
        <f>HLOOKUP($K$2,'Espelho dos Dados'!$G$1:$AI$1000,ROW()+103*(COLUMN()-8),0)</f>
        <v>Inglês</v>
      </c>
      <c r="J10" s="59" t="str">
        <f>HLOOKUP($K$2,'Espelho dos Dados'!$G$1:$AI$1000,ROW()+103*(COLUMN()-8),0)</f>
        <v>Internet das Coisas (Prototipagem)</v>
      </c>
      <c r="K10" s="59" t="str">
        <f>HLOOKUP($K$2,'Espelho dos Dados'!$G$1:$AI$1000,ROW()+103*(COLUMN()-8),0)</f>
        <v>Biologia Aplicada a IoT</v>
      </c>
      <c r="L10" s="59" t="str">
        <f>HLOOKUP($K$2,'Espelho dos Dados'!$G$1:$AI$1000,ROW()+103*(COLUMN()-8),0)</f>
        <v>Prog.o p/ Disp. Móveis e Seg. em IoT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>Silone</v>
      </c>
      <c r="I11" s="64" t="str">
        <f>HLOOKUP($K$2,'Espelho dos Dados'!$G$1:$AI$1000,ROW()+103*(COLUMN()-8),0)</f>
        <v>Bruna</v>
      </c>
      <c r="J11" s="64" t="str">
        <f>HLOOKUP($K$2,'Espelho dos Dados'!$G$1:$AI$1000,ROW()+103*(COLUMN()-8),0)</f>
        <v>Nei</v>
      </c>
      <c r="K11" s="64" t="str">
        <f>HLOOKUP($K$2,'Espelho dos Dados'!$G$1:$AI$1000,ROW()+103*(COLUMN()-8),0)</f>
        <v>Fernanda Vital</v>
      </c>
      <c r="L11" s="64" t="str">
        <f>HLOOKUP($K$2,'Espelho dos Dados'!$G$1:$AI$1000,ROW()+103*(COLUMN()-8),0)</f>
        <v>Emerson</v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Prog.o p/ Disp. Móveis e Seg. em IoT</v>
      </c>
      <c r="I16" s="33" t="str">
        <f>HLOOKUP($K$2,'Espelho dos Dados'!$G$1:$AI$1000,ROW()+103*(COLUMN()-8),0)</f>
        <v>Internet das Coisas (Prototipagem)</v>
      </c>
      <c r="J16" s="33" t="str">
        <f>HLOOKUP($K$2,'Espelho dos Dados'!$G$1:$AI$1000,ROW()+103*(COLUMN()-8),0)</f>
        <v>Internet das Coisas (Prototipagem)</v>
      </c>
      <c r="K16" s="33" t="str">
        <f>HLOOKUP($K$2,'Espelho dos Dados'!$G$1:$AI$1000,ROW()+103*(COLUMN()-8),0)</f>
        <v>Biologia Aplicada a IoT</v>
      </c>
      <c r="L16" s="33" t="str">
        <f>HLOOKUP($K$2,'Espelho dos Dados'!$G$1:$AI$1000,ROW()+103*(COLUMN()-8),0)</f>
        <v>Prog.o p/ Disp. Móveis e Seg. em IoT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>Emerson</v>
      </c>
      <c r="I17" s="42" t="str">
        <f>HLOOKUP($K$2,'Espelho dos Dados'!$G$1:$AI$1000,ROW()+103*(COLUMN()-8),0)</f>
        <v>Nei</v>
      </c>
      <c r="J17" s="42" t="str">
        <f>HLOOKUP($K$2,'Espelho dos Dados'!$G$1:$AI$1000,ROW()+103*(COLUMN()-8),0)</f>
        <v>Nei</v>
      </c>
      <c r="K17" s="42" t="str">
        <f>HLOOKUP($K$2,'Espelho dos Dados'!$G$1:$AI$1000,ROW()+103*(COLUMN()-8),0)</f>
        <v>Fernanda Vital</v>
      </c>
      <c r="L17" s="42" t="str">
        <f>HLOOKUP($K$2,'Espelho dos Dados'!$G$1:$AI$1000,ROW()+103*(COLUMN()-8),0)</f>
        <v>Emerson</v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Prog.o p/ Disp. Móveis e Seg. em IoT</v>
      </c>
      <c r="I28" s="33" t="str">
        <f>HLOOKUP($K$2,'Espelho dos Dados'!$G$1:$AI$1000,ROW()+103*(COLUMN()-8),0)</f>
        <v>Internet das Coisas (Prototipagem)</v>
      </c>
      <c r="J28" s="33" t="str">
        <f>HLOOKUP($K$2,'Espelho dos Dados'!$G$1:$AI$1000,ROW()+103*(COLUMN()-8),0)</f>
        <v>Internet das Coisas (Prototipagem)</v>
      </c>
      <c r="K28" s="33" t="str">
        <f>HLOOKUP($K$2,'Espelho dos Dados'!$G$1:$AI$1000,ROW()+103*(COLUMN()-8),0)</f>
        <v>Biologia Aplicada a IoT</v>
      </c>
      <c r="L28" s="33" t="str">
        <f>HLOOKUP($K$2,'Espelho dos Dados'!$G$1:$AI$1000,ROW()+103*(COLUMN()-8),0)</f>
        <v>Prog.o p/ Disp. Móveis e Seg. em IoT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>Emerson</v>
      </c>
      <c r="I29" s="42" t="str">
        <f>HLOOKUP($K$2,'Espelho dos Dados'!$G$1:$AI$1000,ROW()+103*(COLUMN()-8),0)</f>
        <v>Nei</v>
      </c>
      <c r="J29" s="42" t="str">
        <f>HLOOKUP($K$2,'Espelho dos Dados'!$G$1:$AI$1000,ROW()+103*(COLUMN()-8),0)</f>
        <v>Nei</v>
      </c>
      <c r="K29" s="42" t="str">
        <f>HLOOKUP($K$2,'Espelho dos Dados'!$G$1:$AI$1000,ROW()+103*(COLUMN()-8),0)</f>
        <v>Fernanda Vital</v>
      </c>
      <c r="L29" s="42" t="str">
        <f>HLOOKUP($K$2,'Espelho dos Dados'!$G$1:$AI$1000,ROW()+103*(COLUMN()-8),0)</f>
        <v>Emerson</v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Prog.o p/ Disp. Móveis e Seg. em IoT</v>
      </c>
      <c r="I34" s="59" t="str">
        <f>HLOOKUP($K$2,'Espelho dos Dados'!$G$1:$AI$1000,ROW()+103*(COLUMN()-8),0)</f>
        <v>Internet das Coisas (Prototipagem)</v>
      </c>
      <c r="J34" s="59" t="str">
        <f>HLOOKUP($K$2,'Espelho dos Dados'!$G$1:$AI$1000,ROW()+103*(COLUMN()-8),0)</f>
        <v>Internet das Coisas (Prototipagem)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Prog.o p/ Disp. Móveis e Seg. em IoT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>Emerson</v>
      </c>
      <c r="I35" s="64" t="str">
        <f>HLOOKUP($K$2,'Espelho dos Dados'!$G$1:$AI$1000,ROW()+103*(COLUMN()-8),0)</f>
        <v>Nei</v>
      </c>
      <c r="J35" s="64" t="str">
        <f>HLOOKUP($K$2,'Espelho dos Dados'!$G$1:$AI$1000,ROW()+103*(COLUMN()-8),0)</f>
        <v>Nei</v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>Emerson</v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30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/>
      </c>
      <c r="I22" s="81" t="str">
        <f>HLOOKUP($K$2,'Espelho dos Dados'!$G$1:$AI$1000,ROW()+103*(COLUMN()-8),0)</f>
        <v/>
      </c>
      <c r="J22" s="81" t="str">
        <f>HLOOKUP($K$2,'Espelho dos Dados'!$G$1:$AI$1000,ROW()+103*(COLUMN()-8),0)</f>
        <v/>
      </c>
      <c r="K22" s="81" t="str">
        <f>HLOOKUP($K$2,'Espelho dos Dados'!$G$1:$AI$1000,ROW()+103*(COLUMN()-8),0)</f>
        <v/>
      </c>
      <c r="L22" s="81" t="str">
        <f>HLOOKUP($K$2,'Espelho dos Dados'!$G$1:$AI$1000,ROW()+103*(COLUMN()-8),0)</f>
        <v/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/>
      </c>
      <c r="I40" s="81" t="str">
        <f>HLOOKUP($K$2,'Espelho dos Dados'!$G$1:$AI$1000,ROW()+103*(COLUMN()-8),0)</f>
        <v/>
      </c>
      <c r="J40" s="81" t="str">
        <f>HLOOKUP($K$2,'Espelho dos Dados'!$G$1:$AI$1000,ROW()+103*(COLUMN()-8),0)</f>
        <v/>
      </c>
      <c r="K40" s="81" t="str">
        <f>HLOOKUP($K$2,'Espelho dos Dados'!$G$1:$AI$1000,ROW()+103*(COLUMN()-8),0)</f>
        <v/>
      </c>
      <c r="L40" s="81" t="str">
        <f>HLOOKUP($K$2,'Espelho dos Dados'!$G$1:$AI$1000,ROW()+103*(COLUMN()-8),0)</f>
        <v/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/>
      </c>
      <c r="I64" s="81" t="str">
        <f>HLOOKUP($K$2,'Espelho dos Dados'!$G$1:$AI$1000,ROW()+103*(COLUMN()-8),0)</f>
        <v/>
      </c>
      <c r="J64" s="81" t="str">
        <f>HLOOKUP($K$2,'Espelho dos Dados'!$G$1:$AI$1000,ROW()+103*(COLUMN()-8),0)</f>
        <v/>
      </c>
      <c r="K64" s="81" t="str">
        <f>HLOOKUP($K$2,'Espelho dos Dados'!$G$1:$AI$1000,ROW()+103*(COLUMN()-8),0)</f>
        <v/>
      </c>
      <c r="L64" s="81" t="str">
        <f>HLOOKUP($K$2,'Espelho dos Dados'!$G$1:$AI$1000,ROW()+103*(COLUMN()-8),0)</f>
        <v/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/>
      </c>
      <c r="I88" s="89" t="str">
        <f>HLOOKUP($K$2,'Espelho dos Dados'!$G$1:$AI$1000,ROW()+103*(COLUMN()-8),0)</f>
        <v/>
      </c>
      <c r="J88" s="89" t="str">
        <f>HLOOKUP($K$2,'Espelho dos Dados'!$G$1:$AI$1000,ROW()+103*(COLUMN()-8),0)</f>
        <v/>
      </c>
      <c r="K88" s="89" t="str">
        <f>HLOOKUP($K$2,'Espelho dos Dados'!$G$1:$AI$1000,ROW()+103*(COLUMN()-8),0)</f>
        <v/>
      </c>
      <c r="L88" s="89" t="str">
        <f>HLOOKUP($K$2,'Espelho dos Dados'!$G$1:$AI$1000,ROW()+103*(COLUMN()-8),0)</f>
        <v/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'Espelho dos Dados'!A2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'Espelho dos Dados'!A1</f>
        <v>ETS-IoT</v>
      </c>
      <c r="J2" s="7"/>
      <c r="K2" s="19" t="s">
        <v>31</v>
      </c>
      <c r="L2" s="20"/>
      <c r="M2" s="99">
        <f>'1ºA'!M2</f>
        <v>44963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 </v>
      </c>
      <c r="I4" s="33" t="str">
        <f>HLOOKUP($K$2,'Espelho dos Dados'!$G$1:$AI$1000,ROW()+103*(COLUMN()-8),0)</f>
        <v> </v>
      </c>
      <c r="J4" s="33" t="str">
        <f>HLOOKUP($K$2,'Espelho dos Dados'!$G$1:$AI$1000,ROW()+103*(COLUMN()-8),0)</f>
        <v> </v>
      </c>
      <c r="K4" s="33" t="str">
        <f>HLOOKUP($K$2,'Espelho dos Dados'!$G$1:$AI$1000,ROW()+103*(COLUMN()-8),0)</f>
        <v> </v>
      </c>
      <c r="L4" s="33" t="str">
        <f>HLOOKUP($K$2,'Espelho dos Dados'!$G$1:$AI$1000,ROW()+103*(COLUMN()-8),0)</f>
        <v> 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/>
      </c>
      <c r="I5" s="42" t="str">
        <f>HLOOKUP($K$2,'Espelho dos Dados'!$G$1:$AI$1000,ROW()+103*(COLUMN()-8),0)</f>
        <v/>
      </c>
      <c r="J5" s="42" t="str">
        <f>HLOOKUP($K$2,'Espelho dos Dados'!$G$1:$AI$1000,ROW()+103*(COLUMN()-8),0)</f>
        <v/>
      </c>
      <c r="K5" s="42" t="str">
        <f>HLOOKUP($K$2,'Espelho dos Dados'!$G$1:$AI$1000,ROW()+103*(COLUMN()-8),0)</f>
        <v/>
      </c>
      <c r="L5" s="42" t="str">
        <f>HLOOKUP($K$2,'Espelho dos Dados'!$G$1:$AI$1000,ROW()+103*(COLUMN()-8),0)</f>
        <v/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/>
      </c>
      <c r="I6" s="45" t="str">
        <f>HLOOKUP($K$2,'Espelho dos Dados'!$G$1:$AI$1000,ROW()+103*(COLUMN()-8),0)</f>
        <v/>
      </c>
      <c r="J6" s="45" t="str">
        <f>HLOOKUP($K$2,'Espelho dos Dados'!$G$1:$AI$1000,ROW()+103*(COLUMN()-8),0)</f>
        <v/>
      </c>
      <c r="K6" s="45" t="str">
        <f>HLOOKUP($K$2,'Espelho dos Dados'!$G$1:$AI$1000,ROW()+103*(COLUMN()-8),0)</f>
        <v/>
      </c>
      <c r="L6" s="45" t="str">
        <f>HLOOKUP($K$2,'Espelho dos Dados'!$G$1:$AI$1000,ROW()+103*(COLUMN()-8),0)</f>
        <v/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/>
      </c>
      <c r="I7" s="45" t="str">
        <f>HLOOKUP($K$2,'Espelho dos Dados'!$G$1:$AI$1000,ROW()+103*(COLUMN()-8),0)</f>
        <v/>
      </c>
      <c r="J7" s="45" t="str">
        <f>HLOOKUP($K$2,'Espelho dos Dados'!$G$1:$AI$1000,ROW()+103*(COLUMN()-8),0)</f>
        <v/>
      </c>
      <c r="K7" s="45" t="str">
        <f>HLOOKUP($K$2,'Espelho dos Dados'!$G$1:$AI$1000,ROW()+103*(COLUMN()-8),0)</f>
        <v/>
      </c>
      <c r="L7" s="45" t="str">
        <f>HLOOKUP($K$2,'Espelho dos Dados'!$G$1:$AI$1000,ROW()+103*(COLUMN()-8),0)</f>
        <v/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/>
      </c>
      <c r="I8" s="45" t="str">
        <f>HLOOKUP($K$2,'Espelho dos Dados'!$G$1:$AI$1000,ROW()+103*(COLUMN()-8),0)</f>
        <v/>
      </c>
      <c r="J8" s="45" t="str">
        <f>HLOOKUP($K$2,'Espelho dos Dados'!$G$1:$AI$1000,ROW()+103*(COLUMN()-8),0)</f>
        <v/>
      </c>
      <c r="K8" s="45" t="str">
        <f>HLOOKUP($K$2,'Espelho dos Dados'!$G$1:$AI$1000,ROW()+103*(COLUMN()-8),0)</f>
        <v/>
      </c>
      <c r="L8" s="45" t="str">
        <f>HLOOKUP($K$2,'Espelho dos Dados'!$G$1:$AI$1000,ROW()+103*(COLUMN()-8),0)</f>
        <v/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/>
      </c>
      <c r="I9" s="52" t="str">
        <f>HLOOKUP($K$2,'Espelho dos Dados'!$G$1:$AI$1000,ROW()+103*(COLUMN()-8),0)</f>
        <v/>
      </c>
      <c r="J9" s="52" t="str">
        <f>HLOOKUP($K$2,'Espelho dos Dados'!$G$1:$AI$1000,ROW()+103*(COLUMN()-8),0)</f>
        <v/>
      </c>
      <c r="K9" s="52" t="str">
        <f>HLOOKUP($K$2,'Espelho dos Dados'!$G$1:$AI$1000,ROW()+103*(COLUMN()-8),0)</f>
        <v/>
      </c>
      <c r="L9" s="52" t="str">
        <f>HLOOKUP($K$2,'Espelho dos Dados'!$G$1:$AI$1000,ROW()+103*(COLUMN()-8),0)</f>
        <v/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 </v>
      </c>
      <c r="I10" s="59" t="str">
        <f>HLOOKUP($K$2,'Espelho dos Dados'!$G$1:$AI$1000,ROW()+103*(COLUMN()-8),0)</f>
        <v> </v>
      </c>
      <c r="J10" s="59" t="str">
        <f>HLOOKUP($K$2,'Espelho dos Dados'!$G$1:$AI$1000,ROW()+103*(COLUMN()-8),0)</f>
        <v> </v>
      </c>
      <c r="K10" s="59" t="str">
        <f>HLOOKUP($K$2,'Espelho dos Dados'!$G$1:$AI$1000,ROW()+103*(COLUMN()-8),0)</f>
        <v> </v>
      </c>
      <c r="L10" s="59" t="str">
        <f>HLOOKUP($K$2,'Espelho dos Dados'!$G$1:$AI$1000,ROW()+103*(COLUMN()-8),0)</f>
        <v> 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/>
      </c>
      <c r="I11" s="64" t="str">
        <f>HLOOKUP($K$2,'Espelho dos Dados'!$G$1:$AI$1000,ROW()+103*(COLUMN()-8),0)</f>
        <v/>
      </c>
      <c r="J11" s="64" t="str">
        <f>HLOOKUP($K$2,'Espelho dos Dados'!$G$1:$AI$1000,ROW()+103*(COLUMN()-8),0)</f>
        <v/>
      </c>
      <c r="K11" s="64" t="str">
        <f>HLOOKUP($K$2,'Espelho dos Dados'!$G$1:$AI$1000,ROW()+103*(COLUMN()-8),0)</f>
        <v/>
      </c>
      <c r="L11" s="64" t="str">
        <f>HLOOKUP($K$2,'Espelho dos Dados'!$G$1:$AI$1000,ROW()+103*(COLUMN()-8),0)</f>
        <v/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/>
      </c>
      <c r="I12" s="67" t="str">
        <f>HLOOKUP($K$2,'Espelho dos Dados'!$G$1:$AI$1000,ROW()+103*(COLUMN()-8),0)</f>
        <v/>
      </c>
      <c r="J12" s="67" t="str">
        <f>HLOOKUP($K$2,'Espelho dos Dados'!$G$1:$AI$1000,ROW()+103*(COLUMN()-8),0)</f>
        <v/>
      </c>
      <c r="K12" s="67" t="str">
        <f>HLOOKUP($K$2,'Espelho dos Dados'!$G$1:$AI$1000,ROW()+103*(COLUMN()-8),0)</f>
        <v/>
      </c>
      <c r="L12" s="67" t="str">
        <f>HLOOKUP($K$2,'Espelho dos Dados'!$G$1:$AI$1000,ROW()+103*(COLUMN()-8),0)</f>
        <v/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/>
      </c>
      <c r="I13" s="67" t="str">
        <f>HLOOKUP($K$2,'Espelho dos Dados'!$G$1:$AI$1000,ROW()+103*(COLUMN()-8),0)</f>
        <v/>
      </c>
      <c r="J13" s="67" t="str">
        <f>HLOOKUP($K$2,'Espelho dos Dados'!$G$1:$AI$1000,ROW()+103*(COLUMN()-8),0)</f>
        <v/>
      </c>
      <c r="K13" s="67" t="str">
        <f>HLOOKUP($K$2,'Espelho dos Dados'!$G$1:$AI$1000,ROW()+103*(COLUMN()-8),0)</f>
        <v/>
      </c>
      <c r="L13" s="67" t="str">
        <f>HLOOKUP($K$2,'Espelho dos Dados'!$G$1:$AI$1000,ROW()+103*(COLUMN()-8),0)</f>
        <v/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/>
      </c>
      <c r="I14" s="67" t="str">
        <f>HLOOKUP($K$2,'Espelho dos Dados'!$G$1:$AI$1000,ROW()+103*(COLUMN()-8),0)</f>
        <v/>
      </c>
      <c r="J14" s="67" t="str">
        <f>HLOOKUP($K$2,'Espelho dos Dados'!$G$1:$AI$1000,ROW()+103*(COLUMN()-8),0)</f>
        <v/>
      </c>
      <c r="K14" s="67" t="str">
        <f>HLOOKUP($K$2,'Espelho dos Dados'!$G$1:$AI$1000,ROW()+103*(COLUMN()-8),0)</f>
        <v/>
      </c>
      <c r="L14" s="67" t="str">
        <f>HLOOKUP($K$2,'Espelho dos Dados'!$G$1:$AI$1000,ROW()+103*(COLUMN()-8),0)</f>
        <v/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/>
      </c>
      <c r="I15" s="71" t="str">
        <f>HLOOKUP($K$2,'Espelho dos Dados'!$G$1:$AI$1000,ROW()+103*(COLUMN()-8),0)</f>
        <v/>
      </c>
      <c r="J15" s="71" t="str">
        <f>HLOOKUP($K$2,'Espelho dos Dados'!$G$1:$AI$1000,ROW()+103*(COLUMN()-8),0)</f>
        <v/>
      </c>
      <c r="K15" s="71" t="str">
        <f>HLOOKUP($K$2,'Espelho dos Dados'!$G$1:$AI$1000,ROW()+103*(COLUMN()-8),0)</f>
        <v/>
      </c>
      <c r="L15" s="71" t="str">
        <f>HLOOKUP($K$2,'Espelho dos Dados'!$G$1:$AI$1000,ROW()+103*(COLUMN()-8),0)</f>
        <v/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 </v>
      </c>
      <c r="I16" s="33" t="str">
        <f>HLOOKUP($K$2,'Espelho dos Dados'!$G$1:$AI$1000,ROW()+103*(COLUMN()-8),0)</f>
        <v> </v>
      </c>
      <c r="J16" s="33" t="str">
        <f>HLOOKUP($K$2,'Espelho dos Dados'!$G$1:$AI$1000,ROW()+103*(COLUMN()-8),0)</f>
        <v> </v>
      </c>
      <c r="K16" s="33" t="str">
        <f>HLOOKUP($K$2,'Espelho dos Dados'!$G$1:$AI$1000,ROW()+103*(COLUMN()-8),0)</f>
        <v> </v>
      </c>
      <c r="L16" s="33" t="str">
        <f>HLOOKUP($K$2,'Espelho dos Dados'!$G$1:$AI$1000,ROW()+103*(COLUMN()-8),0)</f>
        <v> 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/>
      </c>
      <c r="I17" s="42" t="str">
        <f>HLOOKUP($K$2,'Espelho dos Dados'!$G$1:$AI$1000,ROW()+103*(COLUMN()-8),0)</f>
        <v/>
      </c>
      <c r="J17" s="42" t="str">
        <f>HLOOKUP($K$2,'Espelho dos Dados'!$G$1:$AI$1000,ROW()+103*(COLUMN()-8),0)</f>
        <v/>
      </c>
      <c r="K17" s="42" t="str">
        <f>HLOOKUP($K$2,'Espelho dos Dados'!$G$1:$AI$1000,ROW()+103*(COLUMN()-8),0)</f>
        <v/>
      </c>
      <c r="L17" s="42" t="str">
        <f>HLOOKUP($K$2,'Espelho dos Dados'!$G$1:$AI$1000,ROW()+103*(COLUMN()-8),0)</f>
        <v/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/>
      </c>
      <c r="I18" s="45" t="str">
        <f>HLOOKUP($K$2,'Espelho dos Dados'!$G$1:$AI$1000,ROW()+103*(COLUMN()-8),0)</f>
        <v/>
      </c>
      <c r="J18" s="45" t="str">
        <f>HLOOKUP($K$2,'Espelho dos Dados'!$G$1:$AI$1000,ROW()+103*(COLUMN()-8),0)</f>
        <v/>
      </c>
      <c r="K18" s="45" t="str">
        <f>HLOOKUP($K$2,'Espelho dos Dados'!$G$1:$AI$1000,ROW()+103*(COLUMN()-8),0)</f>
        <v/>
      </c>
      <c r="L18" s="45" t="str">
        <f>HLOOKUP($K$2,'Espelho dos Dados'!$G$1:$AI$1000,ROW()+103*(COLUMN()-8),0)</f>
        <v/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/>
      </c>
      <c r="I19" s="45" t="str">
        <f>HLOOKUP($K$2,'Espelho dos Dados'!$G$1:$AI$1000,ROW()+103*(COLUMN()-8),0)</f>
        <v/>
      </c>
      <c r="J19" s="45" t="str">
        <f>HLOOKUP($K$2,'Espelho dos Dados'!$G$1:$AI$1000,ROW()+103*(COLUMN()-8),0)</f>
        <v/>
      </c>
      <c r="K19" s="45" t="str">
        <f>HLOOKUP($K$2,'Espelho dos Dados'!$G$1:$AI$1000,ROW()+103*(COLUMN()-8),0)</f>
        <v/>
      </c>
      <c r="L19" s="45" t="str">
        <f>HLOOKUP($K$2,'Espelho dos Dados'!$G$1:$AI$1000,ROW()+103*(COLUMN()-8),0)</f>
        <v/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/>
      </c>
      <c r="I20" s="45" t="str">
        <f>HLOOKUP($K$2,'Espelho dos Dados'!$G$1:$AI$1000,ROW()+103*(COLUMN()-8),0)</f>
        <v/>
      </c>
      <c r="J20" s="45" t="str">
        <f>HLOOKUP($K$2,'Espelho dos Dados'!$G$1:$AI$1000,ROW()+103*(COLUMN()-8),0)</f>
        <v/>
      </c>
      <c r="K20" s="45" t="str">
        <f>HLOOKUP($K$2,'Espelho dos Dados'!$G$1:$AI$1000,ROW()+103*(COLUMN()-8),0)</f>
        <v/>
      </c>
      <c r="L20" s="45" t="str">
        <f>HLOOKUP($K$2,'Espelho dos Dados'!$G$1:$AI$1000,ROW()+103*(COLUMN()-8),0)</f>
        <v/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/>
      </c>
      <c r="I21" s="52" t="str">
        <f>HLOOKUP($K$2,'Espelho dos Dados'!$G$1:$AI$1000,ROW()+103*(COLUMN()-8),0)</f>
        <v/>
      </c>
      <c r="J21" s="52" t="str">
        <f>HLOOKUP($K$2,'Espelho dos Dados'!$G$1:$AI$1000,ROW()+103*(COLUMN()-8),0)</f>
        <v/>
      </c>
      <c r="K21" s="52" t="str">
        <f>HLOOKUP($K$2,'Espelho dos Dados'!$G$1:$AI$1000,ROW()+103*(COLUMN()-8),0)</f>
        <v/>
      </c>
      <c r="L21" s="52" t="str">
        <f>HLOOKUP($K$2,'Espelho dos Dados'!$G$1:$AI$1000,ROW()+103*(COLUMN()-8),0)</f>
        <v/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Intervalo</v>
      </c>
      <c r="I22" s="81" t="str">
        <f>HLOOKUP($K$2,'Espelho dos Dados'!$G$1:$AI$1000,ROW()+103*(COLUMN()-8),0)</f>
        <v>Intervalo</v>
      </c>
      <c r="J22" s="81" t="str">
        <f>HLOOKUP($K$2,'Espelho dos Dados'!$G$1:$AI$1000,ROW()+103*(COLUMN()-8),0)</f>
        <v>Intervalo</v>
      </c>
      <c r="K22" s="81" t="str">
        <f>HLOOKUP($K$2,'Espelho dos Dados'!$G$1:$AI$1000,ROW()+103*(COLUMN()-8),0)</f>
        <v>Intervalo</v>
      </c>
      <c r="L22" s="81" t="str">
        <f>HLOOKUP($K$2,'Espelho dos Dados'!$G$1:$AI$1000,ROW()+103*(COLUMN()-8),0)</f>
        <v>Intervalo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/>
      </c>
      <c r="I23" s="86" t="str">
        <f>HLOOKUP($K$2,'Espelho dos Dados'!$G$1:$AI$1000,ROW()+103*(COLUMN()-8),0)</f>
        <v/>
      </c>
      <c r="J23" s="86" t="str">
        <f>HLOOKUP($K$2,'Espelho dos Dados'!$G$1:$AI$1000,ROW()+103*(COLUMN()-8),0)</f>
        <v/>
      </c>
      <c r="K23" s="86" t="str">
        <f>HLOOKUP($K$2,'Espelho dos Dados'!$G$1:$AI$1000,ROW()+103*(COLUMN()-8),0)</f>
        <v/>
      </c>
      <c r="L23" s="86" t="str">
        <f>HLOOKUP($K$2,'Espelho dos Dados'!$G$1:$AI$1000,ROW()+103*(COLUMN()-8),0)</f>
        <v/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/>
      </c>
      <c r="I24" s="86" t="str">
        <f>HLOOKUP($K$2,'Espelho dos Dados'!$G$1:$AI$1000,ROW()+103*(COLUMN()-8),0)</f>
        <v/>
      </c>
      <c r="J24" s="86" t="str">
        <f>HLOOKUP($K$2,'Espelho dos Dados'!$G$1:$AI$1000,ROW()+103*(COLUMN()-8),0)</f>
        <v/>
      </c>
      <c r="K24" s="86" t="str">
        <f>HLOOKUP($K$2,'Espelho dos Dados'!$G$1:$AI$1000,ROW()+103*(COLUMN()-8),0)</f>
        <v/>
      </c>
      <c r="L24" s="86" t="str">
        <f>HLOOKUP($K$2,'Espelho dos Dados'!$G$1:$AI$1000,ROW()+103*(COLUMN()-8),0)</f>
        <v/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/>
      </c>
      <c r="I25" s="86" t="str">
        <f>HLOOKUP($K$2,'Espelho dos Dados'!$G$1:$AI$1000,ROW()+103*(COLUMN()-8),0)</f>
        <v/>
      </c>
      <c r="J25" s="86" t="str">
        <f>HLOOKUP($K$2,'Espelho dos Dados'!$G$1:$AI$1000,ROW()+103*(COLUMN()-8),0)</f>
        <v/>
      </c>
      <c r="K25" s="86" t="str">
        <f>HLOOKUP($K$2,'Espelho dos Dados'!$G$1:$AI$1000,ROW()+103*(COLUMN()-8),0)</f>
        <v/>
      </c>
      <c r="L25" s="86" t="str">
        <f>HLOOKUP($K$2,'Espelho dos Dados'!$G$1:$AI$1000,ROW()+103*(COLUMN()-8),0)</f>
        <v/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/>
      </c>
      <c r="I26" s="86" t="str">
        <f>HLOOKUP($K$2,'Espelho dos Dados'!$G$1:$AI$1000,ROW()+103*(COLUMN()-8),0)</f>
        <v/>
      </c>
      <c r="J26" s="86" t="str">
        <f>HLOOKUP($K$2,'Espelho dos Dados'!$G$1:$AI$1000,ROW()+103*(COLUMN()-8),0)</f>
        <v/>
      </c>
      <c r="K26" s="86" t="str">
        <f>HLOOKUP($K$2,'Espelho dos Dados'!$G$1:$AI$1000,ROW()+103*(COLUMN()-8),0)</f>
        <v/>
      </c>
      <c r="L26" s="86" t="str">
        <f>HLOOKUP($K$2,'Espelho dos Dados'!$G$1:$AI$1000,ROW()+103*(COLUMN()-8),0)</f>
        <v/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/>
      </c>
      <c r="I27" s="86" t="str">
        <f>HLOOKUP($K$2,'Espelho dos Dados'!$G$1:$AI$1000,ROW()+103*(COLUMN()-8),0)</f>
        <v/>
      </c>
      <c r="J27" s="86" t="str">
        <f>HLOOKUP($K$2,'Espelho dos Dados'!$G$1:$AI$1000,ROW()+103*(COLUMN()-8),0)</f>
        <v/>
      </c>
      <c r="K27" s="86" t="str">
        <f>HLOOKUP($K$2,'Espelho dos Dados'!$G$1:$AI$1000,ROW()+103*(COLUMN()-8),0)</f>
        <v/>
      </c>
      <c r="L27" s="86" t="str">
        <f>HLOOKUP($K$2,'Espelho dos Dados'!$G$1:$AI$1000,ROW()+103*(COLUMN()-8),0)</f>
        <v/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 </v>
      </c>
      <c r="I28" s="33" t="str">
        <f>HLOOKUP($K$2,'Espelho dos Dados'!$G$1:$AI$1000,ROW()+103*(COLUMN()-8),0)</f>
        <v> </v>
      </c>
      <c r="J28" s="33" t="str">
        <f>HLOOKUP($K$2,'Espelho dos Dados'!$G$1:$AI$1000,ROW()+103*(COLUMN()-8),0)</f>
        <v> </v>
      </c>
      <c r="K28" s="33" t="str">
        <f>HLOOKUP($K$2,'Espelho dos Dados'!$G$1:$AI$1000,ROW()+103*(COLUMN()-8),0)</f>
        <v> </v>
      </c>
      <c r="L28" s="33" t="str">
        <f>HLOOKUP($K$2,'Espelho dos Dados'!$G$1:$AI$1000,ROW()+103*(COLUMN()-8),0)</f>
        <v> 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/>
      </c>
      <c r="I29" s="42" t="str">
        <f>HLOOKUP($K$2,'Espelho dos Dados'!$G$1:$AI$1000,ROW()+103*(COLUMN()-8),0)</f>
        <v/>
      </c>
      <c r="J29" s="42" t="str">
        <f>HLOOKUP($K$2,'Espelho dos Dados'!$G$1:$AI$1000,ROW()+103*(COLUMN()-8),0)</f>
        <v/>
      </c>
      <c r="K29" s="42" t="str">
        <f>HLOOKUP($K$2,'Espelho dos Dados'!$G$1:$AI$1000,ROW()+103*(COLUMN()-8),0)</f>
        <v/>
      </c>
      <c r="L29" s="42" t="str">
        <f>HLOOKUP($K$2,'Espelho dos Dados'!$G$1:$AI$1000,ROW()+103*(COLUMN()-8),0)</f>
        <v/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/>
      </c>
      <c r="I30" s="45" t="str">
        <f>HLOOKUP($K$2,'Espelho dos Dados'!$G$1:$AI$1000,ROW()+103*(COLUMN()-8),0)</f>
        <v/>
      </c>
      <c r="J30" s="45" t="str">
        <f>HLOOKUP($K$2,'Espelho dos Dados'!$G$1:$AI$1000,ROW()+103*(COLUMN()-8),0)</f>
        <v/>
      </c>
      <c r="K30" s="45" t="str">
        <f>HLOOKUP($K$2,'Espelho dos Dados'!$G$1:$AI$1000,ROW()+103*(COLUMN()-8),0)</f>
        <v/>
      </c>
      <c r="L30" s="45" t="str">
        <f>HLOOKUP($K$2,'Espelho dos Dados'!$G$1:$AI$1000,ROW()+103*(COLUMN()-8),0)</f>
        <v/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/>
      </c>
      <c r="I31" s="45" t="str">
        <f>HLOOKUP($K$2,'Espelho dos Dados'!$G$1:$AI$1000,ROW()+103*(COLUMN()-8),0)</f>
        <v/>
      </c>
      <c r="J31" s="45" t="str">
        <f>HLOOKUP($K$2,'Espelho dos Dados'!$G$1:$AI$1000,ROW()+103*(COLUMN()-8),0)</f>
        <v/>
      </c>
      <c r="K31" s="45" t="str">
        <f>HLOOKUP($K$2,'Espelho dos Dados'!$G$1:$AI$1000,ROW()+103*(COLUMN()-8),0)</f>
        <v/>
      </c>
      <c r="L31" s="45" t="str">
        <f>HLOOKUP($K$2,'Espelho dos Dados'!$G$1:$AI$1000,ROW()+103*(COLUMN()-8),0)</f>
        <v/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/>
      </c>
      <c r="I32" s="45" t="str">
        <f>HLOOKUP($K$2,'Espelho dos Dados'!$G$1:$AI$1000,ROW()+103*(COLUMN()-8),0)</f>
        <v/>
      </c>
      <c r="J32" s="45" t="str">
        <f>HLOOKUP($K$2,'Espelho dos Dados'!$G$1:$AI$1000,ROW()+103*(COLUMN()-8),0)</f>
        <v/>
      </c>
      <c r="K32" s="45" t="str">
        <f>HLOOKUP($K$2,'Espelho dos Dados'!$G$1:$AI$1000,ROW()+103*(COLUMN()-8),0)</f>
        <v/>
      </c>
      <c r="L32" s="45" t="str">
        <f>HLOOKUP($K$2,'Espelho dos Dados'!$G$1:$AI$1000,ROW()+103*(COLUMN()-8),0)</f>
        <v/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/>
      </c>
      <c r="I33" s="52" t="str">
        <f>HLOOKUP($K$2,'Espelho dos Dados'!$G$1:$AI$1000,ROW()+103*(COLUMN()-8),0)</f>
        <v/>
      </c>
      <c r="J33" s="52" t="str">
        <f>HLOOKUP($K$2,'Espelho dos Dados'!$G$1:$AI$1000,ROW()+103*(COLUMN()-8),0)</f>
        <v/>
      </c>
      <c r="K33" s="52" t="str">
        <f>HLOOKUP($K$2,'Espelho dos Dados'!$G$1:$AI$1000,ROW()+103*(COLUMN()-8),0)</f>
        <v/>
      </c>
      <c r="L33" s="52" t="str">
        <f>HLOOKUP($K$2,'Espelho dos Dados'!$G$1:$AI$1000,ROW()+103*(COLUMN()-8),0)</f>
        <v/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 </v>
      </c>
      <c r="I34" s="59" t="str">
        <f>HLOOKUP($K$2,'Espelho dos Dados'!$G$1:$AI$1000,ROW()+103*(COLUMN()-8),0)</f>
        <v> </v>
      </c>
      <c r="J34" s="59" t="str">
        <f>HLOOKUP($K$2,'Espelho dos Dados'!$G$1:$AI$1000,ROW()+103*(COLUMN()-8),0)</f>
        <v> </v>
      </c>
      <c r="K34" s="59" t="str">
        <f>HLOOKUP($K$2,'Espelho dos Dados'!$G$1:$AI$1000,ROW()+103*(COLUMN()-8),0)</f>
        <v> </v>
      </c>
      <c r="L34" s="59" t="str">
        <f>HLOOKUP($K$2,'Espelho dos Dados'!$G$1:$AI$1000,ROW()+103*(COLUMN()-8),0)</f>
        <v> 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/>
      </c>
      <c r="I35" s="64" t="str">
        <f>HLOOKUP($K$2,'Espelho dos Dados'!$G$1:$AI$1000,ROW()+103*(COLUMN()-8),0)</f>
        <v/>
      </c>
      <c r="J35" s="64" t="str">
        <f>HLOOKUP($K$2,'Espelho dos Dados'!$G$1:$AI$1000,ROW()+103*(COLUMN()-8),0)</f>
        <v/>
      </c>
      <c r="K35" s="64" t="str">
        <f>HLOOKUP($K$2,'Espelho dos Dados'!$G$1:$AI$1000,ROW()+103*(COLUMN()-8),0)</f>
        <v/>
      </c>
      <c r="L35" s="64" t="str">
        <f>HLOOKUP($K$2,'Espelho dos Dados'!$G$1:$AI$1000,ROW()+103*(COLUMN()-8),0)</f>
        <v/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/>
      </c>
      <c r="I36" s="67" t="str">
        <f>HLOOKUP($K$2,'Espelho dos Dados'!$G$1:$AI$1000,ROW()+103*(COLUMN()-8),0)</f>
        <v/>
      </c>
      <c r="J36" s="67" t="str">
        <f>HLOOKUP($K$2,'Espelho dos Dados'!$G$1:$AI$1000,ROW()+103*(COLUMN()-8),0)</f>
        <v/>
      </c>
      <c r="K36" s="67" t="str">
        <f>HLOOKUP($K$2,'Espelho dos Dados'!$G$1:$AI$1000,ROW()+103*(COLUMN()-8),0)</f>
        <v/>
      </c>
      <c r="L36" s="67" t="str">
        <f>HLOOKUP($K$2,'Espelho dos Dados'!$G$1:$AI$1000,ROW()+103*(COLUMN()-8),0)</f>
        <v/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/>
      </c>
      <c r="I37" s="67" t="str">
        <f>HLOOKUP($K$2,'Espelho dos Dados'!$G$1:$AI$1000,ROW()+103*(COLUMN()-8),0)</f>
        <v/>
      </c>
      <c r="J37" s="67" t="str">
        <f>HLOOKUP($K$2,'Espelho dos Dados'!$G$1:$AI$1000,ROW()+103*(COLUMN()-8),0)</f>
        <v/>
      </c>
      <c r="K37" s="67" t="str">
        <f>HLOOKUP($K$2,'Espelho dos Dados'!$G$1:$AI$1000,ROW()+103*(COLUMN()-8),0)</f>
        <v/>
      </c>
      <c r="L37" s="67" t="str">
        <f>HLOOKUP($K$2,'Espelho dos Dados'!$G$1:$AI$1000,ROW()+103*(COLUMN()-8),0)</f>
        <v/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/>
      </c>
      <c r="I38" s="67" t="str">
        <f>HLOOKUP($K$2,'Espelho dos Dados'!$G$1:$AI$1000,ROW()+103*(COLUMN()-8),0)</f>
        <v/>
      </c>
      <c r="J38" s="67" t="str">
        <f>HLOOKUP($K$2,'Espelho dos Dados'!$G$1:$AI$1000,ROW()+103*(COLUMN()-8),0)</f>
        <v/>
      </c>
      <c r="K38" s="67" t="str">
        <f>HLOOKUP($K$2,'Espelho dos Dados'!$G$1:$AI$1000,ROW()+103*(COLUMN()-8),0)</f>
        <v/>
      </c>
      <c r="L38" s="67" t="str">
        <f>HLOOKUP($K$2,'Espelho dos Dados'!$G$1:$AI$1000,ROW()+103*(COLUMN()-8),0)</f>
        <v/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/>
      </c>
      <c r="I39" s="71" t="str">
        <f>HLOOKUP($K$2,'Espelho dos Dados'!$G$1:$AI$1000,ROW()+103*(COLUMN()-8),0)</f>
        <v/>
      </c>
      <c r="J39" s="71" t="str">
        <f>HLOOKUP($K$2,'Espelho dos Dados'!$G$1:$AI$1000,ROW()+103*(COLUMN()-8),0)</f>
        <v/>
      </c>
      <c r="K39" s="71" t="str">
        <f>HLOOKUP($K$2,'Espelho dos Dados'!$G$1:$AI$1000,ROW()+103*(COLUMN()-8),0)</f>
        <v/>
      </c>
      <c r="L39" s="71" t="str">
        <f>HLOOKUP($K$2,'Espelho dos Dados'!$G$1:$AI$1000,ROW()+103*(COLUMN()-8),0)</f>
        <v/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Intervalo</v>
      </c>
      <c r="I40" s="81" t="str">
        <f>HLOOKUP($K$2,'Espelho dos Dados'!$G$1:$AI$1000,ROW()+103*(COLUMN()-8),0)</f>
        <v>Intervalo</v>
      </c>
      <c r="J40" s="81" t="str">
        <f>HLOOKUP($K$2,'Espelho dos Dados'!$G$1:$AI$1000,ROW()+103*(COLUMN()-8),0)</f>
        <v>Intervalo</v>
      </c>
      <c r="K40" s="81" t="str">
        <f>HLOOKUP($K$2,'Espelho dos Dados'!$G$1:$AI$1000,ROW()+103*(COLUMN()-8),0)</f>
        <v>Intervalo</v>
      </c>
      <c r="L40" s="81" t="str">
        <f>HLOOKUP($K$2,'Espelho dos Dados'!$G$1:$AI$1000,ROW()+103*(COLUMN()-8),0)</f>
        <v>Intervalo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/>
      </c>
      <c r="I41" s="86" t="str">
        <f>HLOOKUP($K$2,'Espelho dos Dados'!$G$1:$AI$1000,ROW()+103*(COLUMN()-8),0)</f>
        <v/>
      </c>
      <c r="J41" s="86" t="str">
        <f>HLOOKUP($K$2,'Espelho dos Dados'!$G$1:$AI$1000,ROW()+103*(COLUMN()-8),0)</f>
        <v/>
      </c>
      <c r="K41" s="86" t="str">
        <f>HLOOKUP($K$2,'Espelho dos Dados'!$G$1:$AI$1000,ROW()+103*(COLUMN()-8),0)</f>
        <v/>
      </c>
      <c r="L41" s="86" t="str">
        <f>HLOOKUP($K$2,'Espelho dos Dados'!$G$1:$AI$1000,ROW()+103*(COLUMN()-8),0)</f>
        <v/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/>
      </c>
      <c r="I42" s="86" t="str">
        <f>HLOOKUP($K$2,'Espelho dos Dados'!$G$1:$AI$1000,ROW()+103*(COLUMN()-8),0)</f>
        <v/>
      </c>
      <c r="J42" s="86" t="str">
        <f>HLOOKUP($K$2,'Espelho dos Dados'!$G$1:$AI$1000,ROW()+103*(COLUMN()-8),0)</f>
        <v/>
      </c>
      <c r="K42" s="86" t="str">
        <f>HLOOKUP($K$2,'Espelho dos Dados'!$G$1:$AI$1000,ROW()+103*(COLUMN()-8),0)</f>
        <v/>
      </c>
      <c r="L42" s="86" t="str">
        <f>HLOOKUP($K$2,'Espelho dos Dados'!$G$1:$AI$1000,ROW()+103*(COLUMN()-8),0)</f>
        <v/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/>
      </c>
      <c r="I43" s="86" t="str">
        <f>HLOOKUP($K$2,'Espelho dos Dados'!$G$1:$AI$1000,ROW()+103*(COLUMN()-8),0)</f>
        <v/>
      </c>
      <c r="J43" s="86" t="str">
        <f>HLOOKUP($K$2,'Espelho dos Dados'!$G$1:$AI$1000,ROW()+103*(COLUMN()-8),0)</f>
        <v/>
      </c>
      <c r="K43" s="86" t="str">
        <f>HLOOKUP($K$2,'Espelho dos Dados'!$G$1:$AI$1000,ROW()+103*(COLUMN()-8),0)</f>
        <v/>
      </c>
      <c r="L43" s="86" t="str">
        <f>HLOOKUP($K$2,'Espelho dos Dados'!$G$1:$AI$1000,ROW()+103*(COLUMN()-8),0)</f>
        <v/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/>
      </c>
      <c r="I44" s="86" t="str">
        <f>HLOOKUP($K$2,'Espelho dos Dados'!$G$1:$AI$1000,ROW()+103*(COLUMN()-8),0)</f>
        <v/>
      </c>
      <c r="J44" s="86" t="str">
        <f>HLOOKUP($K$2,'Espelho dos Dados'!$G$1:$AI$1000,ROW()+103*(COLUMN()-8),0)</f>
        <v/>
      </c>
      <c r="K44" s="86" t="str">
        <f>HLOOKUP($K$2,'Espelho dos Dados'!$G$1:$AI$1000,ROW()+103*(COLUMN()-8),0)</f>
        <v/>
      </c>
      <c r="L44" s="86" t="str">
        <f>HLOOKUP($K$2,'Espelho dos Dados'!$G$1:$AI$1000,ROW()+103*(COLUMN()-8),0)</f>
        <v/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/>
      </c>
      <c r="I45" s="86" t="str">
        <f>HLOOKUP($K$2,'Espelho dos Dados'!$G$1:$AI$1000,ROW()+103*(COLUMN()-8),0)</f>
        <v/>
      </c>
      <c r="J45" s="86" t="str">
        <f>HLOOKUP($K$2,'Espelho dos Dados'!$G$1:$AI$1000,ROW()+103*(COLUMN()-8),0)</f>
        <v/>
      </c>
      <c r="K45" s="86" t="str">
        <f>HLOOKUP($K$2,'Espelho dos Dados'!$G$1:$AI$1000,ROW()+103*(COLUMN()-8),0)</f>
        <v/>
      </c>
      <c r="L45" s="86" t="str">
        <f>HLOOKUP($K$2,'Espelho dos Dados'!$G$1:$AI$1000,ROW()+103*(COLUMN()-8),0)</f>
        <v/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 </v>
      </c>
      <c r="I46" s="33" t="str">
        <f>HLOOKUP($K$2,'Espelho dos Dados'!$G$1:$AI$1000,ROW()+103*(COLUMN()-8),0)</f>
        <v> </v>
      </c>
      <c r="J46" s="33" t="str">
        <f>HLOOKUP($K$2,'Espelho dos Dados'!$G$1:$AI$1000,ROW()+103*(COLUMN()-8),0)</f>
        <v> </v>
      </c>
      <c r="K46" s="33" t="str">
        <f>HLOOKUP($K$2,'Espelho dos Dados'!$G$1:$AI$1000,ROW()+103*(COLUMN()-8),0)</f>
        <v> </v>
      </c>
      <c r="L46" s="33" t="str">
        <f>HLOOKUP($K$2,'Espelho dos Dados'!$G$1:$AI$1000,ROW()+103*(COLUMN()-8),0)</f>
        <v> 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/>
      </c>
      <c r="I47" s="42" t="str">
        <f>HLOOKUP($K$2,'Espelho dos Dados'!$G$1:$AI$1000,ROW()+103*(COLUMN()-8),0)</f>
        <v/>
      </c>
      <c r="J47" s="42" t="str">
        <f>HLOOKUP($K$2,'Espelho dos Dados'!$G$1:$AI$1000,ROW()+103*(COLUMN()-8),0)</f>
        <v/>
      </c>
      <c r="K47" s="42" t="str">
        <f>HLOOKUP($K$2,'Espelho dos Dados'!$G$1:$AI$1000,ROW()+103*(COLUMN()-8),0)</f>
        <v/>
      </c>
      <c r="L47" s="42" t="str">
        <f>HLOOKUP($K$2,'Espelho dos Dados'!$G$1:$AI$1000,ROW()+103*(COLUMN()-8),0)</f>
        <v/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/>
      </c>
      <c r="I48" s="45" t="str">
        <f>HLOOKUP($K$2,'Espelho dos Dados'!$G$1:$AI$1000,ROW()+103*(COLUMN()-8),0)</f>
        <v/>
      </c>
      <c r="J48" s="45" t="str">
        <f>HLOOKUP($K$2,'Espelho dos Dados'!$G$1:$AI$1000,ROW()+103*(COLUMN()-8),0)</f>
        <v/>
      </c>
      <c r="K48" s="45" t="str">
        <f>HLOOKUP($K$2,'Espelho dos Dados'!$G$1:$AI$1000,ROW()+103*(COLUMN()-8),0)</f>
        <v/>
      </c>
      <c r="L48" s="45" t="str">
        <f>HLOOKUP($K$2,'Espelho dos Dados'!$G$1:$AI$1000,ROW()+103*(COLUMN()-8),0)</f>
        <v/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/>
      </c>
      <c r="I49" s="45" t="str">
        <f>HLOOKUP($K$2,'Espelho dos Dados'!$G$1:$AI$1000,ROW()+103*(COLUMN()-8),0)</f>
        <v/>
      </c>
      <c r="J49" s="45" t="str">
        <f>HLOOKUP($K$2,'Espelho dos Dados'!$G$1:$AI$1000,ROW()+103*(COLUMN()-8),0)</f>
        <v/>
      </c>
      <c r="K49" s="45" t="str">
        <f>HLOOKUP($K$2,'Espelho dos Dados'!$G$1:$AI$1000,ROW()+103*(COLUMN()-8),0)</f>
        <v/>
      </c>
      <c r="L49" s="45" t="str">
        <f>HLOOKUP($K$2,'Espelho dos Dados'!$G$1:$AI$1000,ROW()+103*(COLUMN()-8),0)</f>
        <v/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/>
      </c>
      <c r="I50" s="45" t="str">
        <f>HLOOKUP($K$2,'Espelho dos Dados'!$G$1:$AI$1000,ROW()+103*(COLUMN()-8),0)</f>
        <v/>
      </c>
      <c r="J50" s="45" t="str">
        <f>HLOOKUP($K$2,'Espelho dos Dados'!$G$1:$AI$1000,ROW()+103*(COLUMN()-8),0)</f>
        <v/>
      </c>
      <c r="K50" s="45" t="str">
        <f>HLOOKUP($K$2,'Espelho dos Dados'!$G$1:$AI$1000,ROW()+103*(COLUMN()-8),0)</f>
        <v/>
      </c>
      <c r="L50" s="45" t="str">
        <f>HLOOKUP($K$2,'Espelho dos Dados'!$G$1:$AI$1000,ROW()+103*(COLUMN()-8),0)</f>
        <v/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/>
      </c>
      <c r="I51" s="52" t="str">
        <f>HLOOKUP($K$2,'Espelho dos Dados'!$G$1:$AI$1000,ROW()+103*(COLUMN()-8),0)</f>
        <v/>
      </c>
      <c r="J51" s="52" t="str">
        <f>HLOOKUP($K$2,'Espelho dos Dados'!$G$1:$AI$1000,ROW()+103*(COLUMN()-8),0)</f>
        <v/>
      </c>
      <c r="K51" s="52" t="str">
        <f>HLOOKUP($K$2,'Espelho dos Dados'!$G$1:$AI$1000,ROW()+103*(COLUMN()-8),0)</f>
        <v/>
      </c>
      <c r="L51" s="52" t="str">
        <f>HLOOKUP($K$2,'Espelho dos Dados'!$G$1:$AI$1000,ROW()+103*(COLUMN()-8),0)</f>
        <v/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 </v>
      </c>
      <c r="I52" s="59" t="str">
        <f>HLOOKUP($K$2,'Espelho dos Dados'!$G$1:$AI$1000,ROW()+103*(COLUMN()-8),0)</f>
        <v> </v>
      </c>
      <c r="J52" s="59" t="str">
        <f>HLOOKUP($K$2,'Espelho dos Dados'!$G$1:$AI$1000,ROW()+103*(COLUMN()-8),0)</f>
        <v> </v>
      </c>
      <c r="K52" s="59" t="str">
        <f>HLOOKUP($K$2,'Espelho dos Dados'!$G$1:$AI$1000,ROW()+103*(COLUMN()-8),0)</f>
        <v> </v>
      </c>
      <c r="L52" s="59" t="str">
        <f>HLOOKUP($K$2,'Espelho dos Dados'!$G$1:$AI$1000,ROW()+103*(COLUMN()-8),0)</f>
        <v> 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/>
      </c>
      <c r="I53" s="64" t="str">
        <f>HLOOKUP($K$2,'Espelho dos Dados'!$G$1:$AI$1000,ROW()+103*(COLUMN()-8),0)</f>
        <v/>
      </c>
      <c r="J53" s="64" t="str">
        <f>HLOOKUP($K$2,'Espelho dos Dados'!$G$1:$AI$1000,ROW()+103*(COLUMN()-8),0)</f>
        <v/>
      </c>
      <c r="K53" s="64" t="str">
        <f>HLOOKUP($K$2,'Espelho dos Dados'!$G$1:$AI$1000,ROW()+103*(COLUMN()-8),0)</f>
        <v/>
      </c>
      <c r="L53" s="64" t="str">
        <f>HLOOKUP($K$2,'Espelho dos Dados'!$G$1:$AI$1000,ROW()+103*(COLUMN()-8),0)</f>
        <v/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/>
      </c>
      <c r="I54" s="67" t="str">
        <f>HLOOKUP($K$2,'Espelho dos Dados'!$G$1:$AI$1000,ROW()+103*(COLUMN()-8),0)</f>
        <v/>
      </c>
      <c r="J54" s="67" t="str">
        <f>HLOOKUP($K$2,'Espelho dos Dados'!$G$1:$AI$1000,ROW()+103*(COLUMN()-8),0)</f>
        <v/>
      </c>
      <c r="K54" s="67" t="str">
        <f>HLOOKUP($K$2,'Espelho dos Dados'!$G$1:$AI$1000,ROW()+103*(COLUMN()-8),0)</f>
        <v/>
      </c>
      <c r="L54" s="67" t="str">
        <f>HLOOKUP($K$2,'Espelho dos Dados'!$G$1:$AI$1000,ROW()+103*(COLUMN()-8),0)</f>
        <v/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/>
      </c>
      <c r="I55" s="67" t="str">
        <f>HLOOKUP($K$2,'Espelho dos Dados'!$G$1:$AI$1000,ROW()+103*(COLUMN()-8),0)</f>
        <v/>
      </c>
      <c r="J55" s="67" t="str">
        <f>HLOOKUP($K$2,'Espelho dos Dados'!$G$1:$AI$1000,ROW()+103*(COLUMN()-8),0)</f>
        <v/>
      </c>
      <c r="K55" s="67" t="str">
        <f>HLOOKUP($K$2,'Espelho dos Dados'!$G$1:$AI$1000,ROW()+103*(COLUMN()-8),0)</f>
        <v/>
      </c>
      <c r="L55" s="67" t="str">
        <f>HLOOKUP($K$2,'Espelho dos Dados'!$G$1:$AI$1000,ROW()+103*(COLUMN()-8),0)</f>
        <v/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/>
      </c>
      <c r="I56" s="67" t="str">
        <f>HLOOKUP($K$2,'Espelho dos Dados'!$G$1:$AI$1000,ROW()+103*(COLUMN()-8),0)</f>
        <v/>
      </c>
      <c r="J56" s="67" t="str">
        <f>HLOOKUP($K$2,'Espelho dos Dados'!$G$1:$AI$1000,ROW()+103*(COLUMN()-8),0)</f>
        <v/>
      </c>
      <c r="K56" s="67" t="str">
        <f>HLOOKUP($K$2,'Espelho dos Dados'!$G$1:$AI$1000,ROW()+103*(COLUMN()-8),0)</f>
        <v/>
      </c>
      <c r="L56" s="67" t="str">
        <f>HLOOKUP($K$2,'Espelho dos Dados'!$G$1:$AI$1000,ROW()+103*(COLUMN()-8),0)</f>
        <v/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/>
      </c>
      <c r="I57" s="71" t="str">
        <f>HLOOKUP($K$2,'Espelho dos Dados'!$G$1:$AI$1000,ROW()+103*(COLUMN()-8),0)</f>
        <v/>
      </c>
      <c r="J57" s="71" t="str">
        <f>HLOOKUP($K$2,'Espelho dos Dados'!$G$1:$AI$1000,ROW()+103*(COLUMN()-8),0)</f>
        <v/>
      </c>
      <c r="K57" s="71" t="str">
        <f>HLOOKUP($K$2,'Espelho dos Dados'!$G$1:$AI$1000,ROW()+103*(COLUMN()-8),0)</f>
        <v/>
      </c>
      <c r="L57" s="71" t="str">
        <f>HLOOKUP($K$2,'Espelho dos Dados'!$G$1:$AI$1000,ROW()+103*(COLUMN()-8),0)</f>
        <v/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 </v>
      </c>
      <c r="I58" s="33" t="str">
        <f>HLOOKUP($K$2,'Espelho dos Dados'!$G$1:$AI$1000,ROW()+103*(COLUMN()-8),0)</f>
        <v> </v>
      </c>
      <c r="J58" s="33" t="str">
        <f>HLOOKUP($K$2,'Espelho dos Dados'!$G$1:$AI$1000,ROW()+103*(COLUMN()-8),0)</f>
        <v> </v>
      </c>
      <c r="K58" s="33" t="str">
        <f>HLOOKUP($K$2,'Espelho dos Dados'!$G$1:$AI$1000,ROW()+103*(COLUMN()-8),0)</f>
        <v> </v>
      </c>
      <c r="L58" s="33" t="str">
        <f>HLOOKUP($K$2,'Espelho dos Dados'!$G$1:$AI$1000,ROW()+103*(COLUMN()-8),0)</f>
        <v> 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/>
      </c>
      <c r="I59" s="42" t="str">
        <f>HLOOKUP($K$2,'Espelho dos Dados'!$G$1:$AI$1000,ROW()+103*(COLUMN()-8),0)</f>
        <v/>
      </c>
      <c r="J59" s="42" t="str">
        <f>HLOOKUP($K$2,'Espelho dos Dados'!$G$1:$AI$1000,ROW()+103*(COLUMN()-8),0)</f>
        <v/>
      </c>
      <c r="K59" s="42" t="str">
        <f>HLOOKUP($K$2,'Espelho dos Dados'!$G$1:$AI$1000,ROW()+103*(COLUMN()-8),0)</f>
        <v/>
      </c>
      <c r="L59" s="42" t="str">
        <f>HLOOKUP($K$2,'Espelho dos Dados'!$G$1:$AI$1000,ROW()+103*(COLUMN()-8),0)</f>
        <v/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/>
      </c>
      <c r="I60" s="45" t="str">
        <f>HLOOKUP($K$2,'Espelho dos Dados'!$G$1:$AI$1000,ROW()+103*(COLUMN()-8),0)</f>
        <v/>
      </c>
      <c r="J60" s="45" t="str">
        <f>HLOOKUP($K$2,'Espelho dos Dados'!$G$1:$AI$1000,ROW()+103*(COLUMN()-8),0)</f>
        <v/>
      </c>
      <c r="K60" s="45" t="str">
        <f>HLOOKUP($K$2,'Espelho dos Dados'!$G$1:$AI$1000,ROW()+103*(COLUMN()-8),0)</f>
        <v/>
      </c>
      <c r="L60" s="45" t="str">
        <f>HLOOKUP($K$2,'Espelho dos Dados'!$G$1:$AI$1000,ROW()+103*(COLUMN()-8),0)</f>
        <v/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/>
      </c>
      <c r="I61" s="45" t="str">
        <f>HLOOKUP($K$2,'Espelho dos Dados'!$G$1:$AI$1000,ROW()+103*(COLUMN()-8),0)</f>
        <v/>
      </c>
      <c r="J61" s="45" t="str">
        <f>HLOOKUP($K$2,'Espelho dos Dados'!$G$1:$AI$1000,ROW()+103*(COLUMN()-8),0)</f>
        <v/>
      </c>
      <c r="K61" s="45" t="str">
        <f>HLOOKUP($K$2,'Espelho dos Dados'!$G$1:$AI$1000,ROW()+103*(COLUMN()-8),0)</f>
        <v/>
      </c>
      <c r="L61" s="45" t="str">
        <f>HLOOKUP($K$2,'Espelho dos Dados'!$G$1:$AI$1000,ROW()+103*(COLUMN()-8),0)</f>
        <v/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/>
      </c>
      <c r="I62" s="45" t="str">
        <f>HLOOKUP($K$2,'Espelho dos Dados'!$G$1:$AI$1000,ROW()+103*(COLUMN()-8),0)</f>
        <v/>
      </c>
      <c r="J62" s="45" t="str">
        <f>HLOOKUP($K$2,'Espelho dos Dados'!$G$1:$AI$1000,ROW()+103*(COLUMN()-8),0)</f>
        <v/>
      </c>
      <c r="K62" s="45" t="str">
        <f>HLOOKUP($K$2,'Espelho dos Dados'!$G$1:$AI$1000,ROW()+103*(COLUMN()-8),0)</f>
        <v/>
      </c>
      <c r="L62" s="45" t="str">
        <f>HLOOKUP($K$2,'Espelho dos Dados'!$G$1:$AI$1000,ROW()+103*(COLUMN()-8),0)</f>
        <v/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/>
      </c>
      <c r="I63" s="52" t="str">
        <f>HLOOKUP($K$2,'Espelho dos Dados'!$G$1:$AI$1000,ROW()+103*(COLUMN()-8),0)</f>
        <v/>
      </c>
      <c r="J63" s="52" t="str">
        <f>HLOOKUP($K$2,'Espelho dos Dados'!$G$1:$AI$1000,ROW()+103*(COLUMN()-8),0)</f>
        <v/>
      </c>
      <c r="K63" s="52" t="str">
        <f>HLOOKUP($K$2,'Espelho dos Dados'!$G$1:$AI$1000,ROW()+103*(COLUMN()-8),0)</f>
        <v/>
      </c>
      <c r="L63" s="52" t="str">
        <f>HLOOKUP($K$2,'Espelho dos Dados'!$G$1:$AI$1000,ROW()+103*(COLUMN()-8),0)</f>
        <v/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Intervalo</v>
      </c>
      <c r="I64" s="81" t="str">
        <f>HLOOKUP($K$2,'Espelho dos Dados'!$G$1:$AI$1000,ROW()+103*(COLUMN()-8),0)</f>
        <v>Intervalo</v>
      </c>
      <c r="J64" s="81" t="str">
        <f>HLOOKUP($K$2,'Espelho dos Dados'!$G$1:$AI$1000,ROW()+103*(COLUMN()-8),0)</f>
        <v>Intervalo</v>
      </c>
      <c r="K64" s="81" t="str">
        <f>HLOOKUP($K$2,'Espelho dos Dados'!$G$1:$AI$1000,ROW()+103*(COLUMN()-8),0)</f>
        <v>Intervalo</v>
      </c>
      <c r="L64" s="81" t="str">
        <f>HLOOKUP($K$2,'Espelho dos Dados'!$G$1:$AI$1000,ROW()+103*(COLUMN()-8),0)</f>
        <v>Intervalo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/>
      </c>
      <c r="I65" s="86" t="str">
        <f>HLOOKUP($K$2,'Espelho dos Dados'!$G$1:$AI$1000,ROW()+103*(COLUMN()-8),0)</f>
        <v/>
      </c>
      <c r="J65" s="86" t="str">
        <f>HLOOKUP($K$2,'Espelho dos Dados'!$G$1:$AI$1000,ROW()+103*(COLUMN()-8),0)</f>
        <v/>
      </c>
      <c r="K65" s="86" t="str">
        <f>HLOOKUP($K$2,'Espelho dos Dados'!$G$1:$AI$1000,ROW()+103*(COLUMN()-8),0)</f>
        <v/>
      </c>
      <c r="L65" s="86" t="str">
        <f>HLOOKUP($K$2,'Espelho dos Dados'!$G$1:$AI$1000,ROW()+103*(COLUMN()-8),0)</f>
        <v/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/>
      </c>
      <c r="I66" s="86" t="str">
        <f>HLOOKUP($K$2,'Espelho dos Dados'!$G$1:$AI$1000,ROW()+103*(COLUMN()-8),0)</f>
        <v/>
      </c>
      <c r="J66" s="86" t="str">
        <f>HLOOKUP($K$2,'Espelho dos Dados'!$G$1:$AI$1000,ROW()+103*(COLUMN()-8),0)</f>
        <v/>
      </c>
      <c r="K66" s="86" t="str">
        <f>HLOOKUP($K$2,'Espelho dos Dados'!$G$1:$AI$1000,ROW()+103*(COLUMN()-8),0)</f>
        <v/>
      </c>
      <c r="L66" s="86" t="str">
        <f>HLOOKUP($K$2,'Espelho dos Dados'!$G$1:$AI$1000,ROW()+103*(COLUMN()-8),0)</f>
        <v/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/>
      </c>
      <c r="I67" s="86" t="str">
        <f>HLOOKUP($K$2,'Espelho dos Dados'!$G$1:$AI$1000,ROW()+103*(COLUMN()-8),0)</f>
        <v/>
      </c>
      <c r="J67" s="86" t="str">
        <f>HLOOKUP($K$2,'Espelho dos Dados'!$G$1:$AI$1000,ROW()+103*(COLUMN()-8),0)</f>
        <v/>
      </c>
      <c r="K67" s="86" t="str">
        <f>HLOOKUP($K$2,'Espelho dos Dados'!$G$1:$AI$1000,ROW()+103*(COLUMN()-8),0)</f>
        <v/>
      </c>
      <c r="L67" s="86" t="str">
        <f>HLOOKUP($K$2,'Espelho dos Dados'!$G$1:$AI$1000,ROW()+103*(COLUMN()-8),0)</f>
        <v/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/>
      </c>
      <c r="I68" s="86" t="str">
        <f>HLOOKUP($K$2,'Espelho dos Dados'!$G$1:$AI$1000,ROW()+103*(COLUMN()-8),0)</f>
        <v/>
      </c>
      <c r="J68" s="86" t="str">
        <f>HLOOKUP($K$2,'Espelho dos Dados'!$G$1:$AI$1000,ROW()+103*(COLUMN()-8),0)</f>
        <v/>
      </c>
      <c r="K68" s="86" t="str">
        <f>HLOOKUP($K$2,'Espelho dos Dados'!$G$1:$AI$1000,ROW()+103*(COLUMN()-8),0)</f>
        <v/>
      </c>
      <c r="L68" s="86" t="str">
        <f>HLOOKUP($K$2,'Espelho dos Dados'!$G$1:$AI$1000,ROW()+103*(COLUMN()-8),0)</f>
        <v/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/>
      </c>
      <c r="I69" s="86" t="str">
        <f>HLOOKUP($K$2,'Espelho dos Dados'!$G$1:$AI$1000,ROW()+103*(COLUMN()-8),0)</f>
        <v/>
      </c>
      <c r="J69" s="86" t="str">
        <f>HLOOKUP($K$2,'Espelho dos Dados'!$G$1:$AI$1000,ROW()+103*(COLUMN()-8),0)</f>
        <v/>
      </c>
      <c r="K69" s="86" t="str">
        <f>HLOOKUP($K$2,'Espelho dos Dados'!$G$1:$AI$1000,ROW()+103*(COLUMN()-8),0)</f>
        <v/>
      </c>
      <c r="L69" s="86" t="str">
        <f>HLOOKUP($K$2,'Espelho dos Dados'!$G$1:$AI$1000,ROW()+103*(COLUMN()-8),0)</f>
        <v/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 </v>
      </c>
      <c r="I70" s="33" t="str">
        <f>HLOOKUP($K$2,'Espelho dos Dados'!$G$1:$AI$1000,ROW()+103*(COLUMN()-8),0)</f>
        <v> </v>
      </c>
      <c r="J70" s="33" t="str">
        <f>HLOOKUP($K$2,'Espelho dos Dados'!$G$1:$AI$1000,ROW()+103*(COLUMN()-8),0)</f>
        <v> </v>
      </c>
      <c r="K70" s="33" t="str">
        <f>HLOOKUP($K$2,'Espelho dos Dados'!$G$1:$AI$1000,ROW()+103*(COLUMN()-8),0)</f>
        <v> </v>
      </c>
      <c r="L70" s="33" t="str">
        <f>HLOOKUP($K$2,'Espelho dos Dados'!$G$1:$AI$1000,ROW()+103*(COLUMN()-8),0)</f>
        <v> 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/>
      </c>
      <c r="I71" s="42" t="str">
        <f>HLOOKUP($K$2,'Espelho dos Dados'!$G$1:$AI$1000,ROW()+103*(COLUMN()-8),0)</f>
        <v/>
      </c>
      <c r="J71" s="42" t="str">
        <f>HLOOKUP($K$2,'Espelho dos Dados'!$G$1:$AI$1000,ROW()+103*(COLUMN()-8),0)</f>
        <v/>
      </c>
      <c r="K71" s="42" t="str">
        <f>HLOOKUP($K$2,'Espelho dos Dados'!$G$1:$AI$1000,ROW()+103*(COLUMN()-8),0)</f>
        <v/>
      </c>
      <c r="L71" s="42" t="str">
        <f>HLOOKUP($K$2,'Espelho dos Dados'!$G$1:$AI$1000,ROW()+103*(COLUMN()-8),0)</f>
        <v/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/>
      </c>
      <c r="I72" s="45" t="str">
        <f>HLOOKUP($K$2,'Espelho dos Dados'!$G$1:$AI$1000,ROW()+103*(COLUMN()-8),0)</f>
        <v/>
      </c>
      <c r="J72" s="45" t="str">
        <f>HLOOKUP($K$2,'Espelho dos Dados'!$G$1:$AI$1000,ROW()+103*(COLUMN()-8),0)</f>
        <v/>
      </c>
      <c r="K72" s="45" t="str">
        <f>HLOOKUP($K$2,'Espelho dos Dados'!$G$1:$AI$1000,ROW()+103*(COLUMN()-8),0)</f>
        <v/>
      </c>
      <c r="L72" s="45" t="str">
        <f>HLOOKUP($K$2,'Espelho dos Dados'!$G$1:$AI$1000,ROW()+103*(COLUMN()-8),0)</f>
        <v/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/>
      </c>
      <c r="I73" s="45" t="str">
        <f>HLOOKUP($K$2,'Espelho dos Dados'!$G$1:$AI$1000,ROW()+103*(COLUMN()-8),0)</f>
        <v/>
      </c>
      <c r="J73" s="45" t="str">
        <f>HLOOKUP($K$2,'Espelho dos Dados'!$G$1:$AI$1000,ROW()+103*(COLUMN()-8),0)</f>
        <v/>
      </c>
      <c r="K73" s="45" t="str">
        <f>HLOOKUP($K$2,'Espelho dos Dados'!$G$1:$AI$1000,ROW()+103*(COLUMN()-8),0)</f>
        <v/>
      </c>
      <c r="L73" s="45" t="str">
        <f>HLOOKUP($K$2,'Espelho dos Dados'!$G$1:$AI$1000,ROW()+103*(COLUMN()-8),0)</f>
        <v/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/>
      </c>
      <c r="I74" s="45" t="str">
        <f>HLOOKUP($K$2,'Espelho dos Dados'!$G$1:$AI$1000,ROW()+103*(COLUMN()-8),0)</f>
        <v/>
      </c>
      <c r="J74" s="45" t="str">
        <f>HLOOKUP($K$2,'Espelho dos Dados'!$G$1:$AI$1000,ROW()+103*(COLUMN()-8),0)</f>
        <v/>
      </c>
      <c r="K74" s="45" t="str">
        <f>HLOOKUP($K$2,'Espelho dos Dados'!$G$1:$AI$1000,ROW()+103*(COLUMN()-8),0)</f>
        <v/>
      </c>
      <c r="L74" s="45" t="str">
        <f>HLOOKUP($K$2,'Espelho dos Dados'!$G$1:$AI$1000,ROW()+103*(COLUMN()-8),0)</f>
        <v/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/>
      </c>
      <c r="I75" s="52" t="str">
        <f>HLOOKUP($K$2,'Espelho dos Dados'!$G$1:$AI$1000,ROW()+103*(COLUMN()-8),0)</f>
        <v/>
      </c>
      <c r="J75" s="52" t="str">
        <f>HLOOKUP($K$2,'Espelho dos Dados'!$G$1:$AI$1000,ROW()+103*(COLUMN()-8),0)</f>
        <v/>
      </c>
      <c r="K75" s="52" t="str">
        <f>HLOOKUP($K$2,'Espelho dos Dados'!$G$1:$AI$1000,ROW()+103*(COLUMN()-8),0)</f>
        <v/>
      </c>
      <c r="L75" s="52" t="str">
        <f>HLOOKUP($K$2,'Espelho dos Dados'!$G$1:$AI$1000,ROW()+103*(COLUMN()-8),0)</f>
        <v/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 </v>
      </c>
      <c r="I76" s="59" t="str">
        <f>HLOOKUP($K$2,'Espelho dos Dados'!$G$1:$AI$1000,ROW()+103*(COLUMN()-8),0)</f>
        <v> </v>
      </c>
      <c r="J76" s="59" t="str">
        <f>HLOOKUP($K$2,'Espelho dos Dados'!$G$1:$AI$1000,ROW()+103*(COLUMN()-8),0)</f>
        <v> </v>
      </c>
      <c r="K76" s="59" t="str">
        <f>HLOOKUP($K$2,'Espelho dos Dados'!$G$1:$AI$1000,ROW()+103*(COLUMN()-8),0)</f>
        <v> </v>
      </c>
      <c r="L76" s="59" t="str">
        <f>HLOOKUP($K$2,'Espelho dos Dados'!$G$1:$AI$1000,ROW()+103*(COLUMN()-8),0)</f>
        <v> 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/>
      </c>
      <c r="I77" s="64" t="str">
        <f>HLOOKUP($K$2,'Espelho dos Dados'!$G$1:$AI$1000,ROW()+103*(COLUMN()-8),0)</f>
        <v/>
      </c>
      <c r="J77" s="64" t="str">
        <f>HLOOKUP($K$2,'Espelho dos Dados'!$G$1:$AI$1000,ROW()+103*(COLUMN()-8),0)</f>
        <v/>
      </c>
      <c r="K77" s="64" t="str">
        <f>HLOOKUP($K$2,'Espelho dos Dados'!$G$1:$AI$1000,ROW()+103*(COLUMN()-8),0)</f>
        <v/>
      </c>
      <c r="L77" s="64" t="str">
        <f>HLOOKUP($K$2,'Espelho dos Dados'!$G$1:$AI$1000,ROW()+103*(COLUMN()-8),0)</f>
        <v/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/>
      </c>
      <c r="I78" s="67" t="str">
        <f>HLOOKUP($K$2,'Espelho dos Dados'!$G$1:$AI$1000,ROW()+103*(COLUMN()-8),0)</f>
        <v/>
      </c>
      <c r="J78" s="67" t="str">
        <f>HLOOKUP($K$2,'Espelho dos Dados'!$G$1:$AI$1000,ROW()+103*(COLUMN()-8),0)</f>
        <v/>
      </c>
      <c r="K78" s="67" t="str">
        <f>HLOOKUP($K$2,'Espelho dos Dados'!$G$1:$AI$1000,ROW()+103*(COLUMN()-8),0)</f>
        <v/>
      </c>
      <c r="L78" s="67" t="str">
        <f>HLOOKUP($K$2,'Espelho dos Dados'!$G$1:$AI$1000,ROW()+103*(COLUMN()-8),0)</f>
        <v/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/>
      </c>
      <c r="I79" s="67" t="str">
        <f>HLOOKUP($K$2,'Espelho dos Dados'!$G$1:$AI$1000,ROW()+103*(COLUMN()-8),0)</f>
        <v/>
      </c>
      <c r="J79" s="67" t="str">
        <f>HLOOKUP($K$2,'Espelho dos Dados'!$G$1:$AI$1000,ROW()+103*(COLUMN()-8),0)</f>
        <v/>
      </c>
      <c r="K79" s="67" t="str">
        <f>HLOOKUP($K$2,'Espelho dos Dados'!$G$1:$AI$1000,ROW()+103*(COLUMN()-8),0)</f>
        <v/>
      </c>
      <c r="L79" s="67" t="str">
        <f>HLOOKUP($K$2,'Espelho dos Dados'!$G$1:$AI$1000,ROW()+103*(COLUMN()-8),0)</f>
        <v/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/>
      </c>
      <c r="I80" s="67" t="str">
        <f>HLOOKUP($K$2,'Espelho dos Dados'!$G$1:$AI$1000,ROW()+103*(COLUMN()-8),0)</f>
        <v/>
      </c>
      <c r="J80" s="67" t="str">
        <f>HLOOKUP($K$2,'Espelho dos Dados'!$G$1:$AI$1000,ROW()+103*(COLUMN()-8),0)</f>
        <v/>
      </c>
      <c r="K80" s="67" t="str">
        <f>HLOOKUP($K$2,'Espelho dos Dados'!$G$1:$AI$1000,ROW()+103*(COLUMN()-8),0)</f>
        <v/>
      </c>
      <c r="L80" s="67" t="str">
        <f>HLOOKUP($K$2,'Espelho dos Dados'!$G$1:$AI$1000,ROW()+103*(COLUMN()-8),0)</f>
        <v/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/>
      </c>
      <c r="I81" s="71" t="str">
        <f>HLOOKUP($K$2,'Espelho dos Dados'!$G$1:$AI$1000,ROW()+103*(COLUMN()-8),0)</f>
        <v/>
      </c>
      <c r="J81" s="71" t="str">
        <f>HLOOKUP($K$2,'Espelho dos Dados'!$G$1:$AI$1000,ROW()+103*(COLUMN()-8),0)</f>
        <v/>
      </c>
      <c r="K81" s="71" t="str">
        <f>HLOOKUP($K$2,'Espelho dos Dados'!$G$1:$AI$1000,ROW()+103*(COLUMN()-8),0)</f>
        <v/>
      </c>
      <c r="L81" s="71" t="str">
        <f>HLOOKUP($K$2,'Espelho dos Dados'!$G$1:$AI$1000,ROW()+103*(COLUMN()-8),0)</f>
        <v/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 </v>
      </c>
      <c r="I82" s="33" t="str">
        <f>HLOOKUP($K$2,'Espelho dos Dados'!$G$1:$AI$1000,ROW()+103*(COLUMN()-8),0)</f>
        <v> </v>
      </c>
      <c r="J82" s="33" t="str">
        <f>HLOOKUP($K$2,'Espelho dos Dados'!$G$1:$AI$1000,ROW()+103*(COLUMN()-8),0)</f>
        <v> </v>
      </c>
      <c r="K82" s="33" t="str">
        <f>HLOOKUP($K$2,'Espelho dos Dados'!$G$1:$AI$1000,ROW()+103*(COLUMN()-8),0)</f>
        <v> </v>
      </c>
      <c r="L82" s="33" t="str">
        <f>HLOOKUP($K$2,'Espelho dos Dados'!$G$1:$AI$1000,ROW()+103*(COLUMN()-8),0)</f>
        <v> 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/>
      </c>
      <c r="I83" s="42" t="str">
        <f>HLOOKUP($K$2,'Espelho dos Dados'!$G$1:$AI$1000,ROW()+103*(COLUMN()-8),0)</f>
        <v/>
      </c>
      <c r="J83" s="42" t="str">
        <f>HLOOKUP($K$2,'Espelho dos Dados'!$G$1:$AI$1000,ROW()+103*(COLUMN()-8),0)</f>
        <v/>
      </c>
      <c r="K83" s="42" t="str">
        <f>HLOOKUP($K$2,'Espelho dos Dados'!$G$1:$AI$1000,ROW()+103*(COLUMN()-8),0)</f>
        <v/>
      </c>
      <c r="L83" s="42" t="str">
        <f>HLOOKUP($K$2,'Espelho dos Dados'!$G$1:$AI$1000,ROW()+103*(COLUMN()-8),0)</f>
        <v/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/>
      </c>
      <c r="I84" s="45" t="str">
        <f>HLOOKUP($K$2,'Espelho dos Dados'!$G$1:$AI$1000,ROW()+103*(COLUMN()-8),0)</f>
        <v/>
      </c>
      <c r="J84" s="45" t="str">
        <f>HLOOKUP($K$2,'Espelho dos Dados'!$G$1:$AI$1000,ROW()+103*(COLUMN()-8),0)</f>
        <v/>
      </c>
      <c r="K84" s="45" t="str">
        <f>HLOOKUP($K$2,'Espelho dos Dados'!$G$1:$AI$1000,ROW()+103*(COLUMN()-8),0)</f>
        <v/>
      </c>
      <c r="L84" s="45" t="str">
        <f>HLOOKUP($K$2,'Espelho dos Dados'!$G$1:$AI$1000,ROW()+103*(COLUMN()-8),0)</f>
        <v/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/>
      </c>
      <c r="I85" s="45" t="str">
        <f>HLOOKUP($K$2,'Espelho dos Dados'!$G$1:$AI$1000,ROW()+103*(COLUMN()-8),0)</f>
        <v/>
      </c>
      <c r="J85" s="45" t="str">
        <f>HLOOKUP($K$2,'Espelho dos Dados'!$G$1:$AI$1000,ROW()+103*(COLUMN()-8),0)</f>
        <v/>
      </c>
      <c r="K85" s="45" t="str">
        <f>HLOOKUP($K$2,'Espelho dos Dados'!$G$1:$AI$1000,ROW()+103*(COLUMN()-8),0)</f>
        <v/>
      </c>
      <c r="L85" s="45" t="str">
        <f>HLOOKUP($K$2,'Espelho dos Dados'!$G$1:$AI$1000,ROW()+103*(COLUMN()-8),0)</f>
        <v/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/>
      </c>
      <c r="I86" s="45" t="str">
        <f>HLOOKUP($K$2,'Espelho dos Dados'!$G$1:$AI$1000,ROW()+103*(COLUMN()-8),0)</f>
        <v/>
      </c>
      <c r="J86" s="45" t="str">
        <f>HLOOKUP($K$2,'Espelho dos Dados'!$G$1:$AI$1000,ROW()+103*(COLUMN()-8),0)</f>
        <v/>
      </c>
      <c r="K86" s="45" t="str">
        <f>HLOOKUP($K$2,'Espelho dos Dados'!$G$1:$AI$1000,ROW()+103*(COLUMN()-8),0)</f>
        <v/>
      </c>
      <c r="L86" s="45" t="str">
        <f>HLOOKUP($K$2,'Espelho dos Dados'!$G$1:$AI$1000,ROW()+103*(COLUMN()-8),0)</f>
        <v/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/>
      </c>
      <c r="I87" s="52" t="str">
        <f>HLOOKUP($K$2,'Espelho dos Dados'!$G$1:$AI$1000,ROW()+103*(COLUMN()-8),0)</f>
        <v/>
      </c>
      <c r="J87" s="52" t="str">
        <f>HLOOKUP($K$2,'Espelho dos Dados'!$G$1:$AI$1000,ROW()+103*(COLUMN()-8),0)</f>
        <v/>
      </c>
      <c r="K87" s="52" t="str">
        <f>HLOOKUP($K$2,'Espelho dos Dados'!$G$1:$AI$1000,ROW()+103*(COLUMN()-8),0)</f>
        <v/>
      </c>
      <c r="L87" s="52" t="str">
        <f>HLOOKUP($K$2,'Espelho dos Dados'!$G$1:$AI$1000,ROW()+103*(COLUMN()-8),0)</f>
        <v/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Intervalo</v>
      </c>
      <c r="I88" s="89" t="str">
        <f>HLOOKUP($K$2,'Espelho dos Dados'!$G$1:$AI$1000,ROW()+103*(COLUMN()-8),0)</f>
        <v>Intervalo</v>
      </c>
      <c r="J88" s="89" t="str">
        <f>HLOOKUP($K$2,'Espelho dos Dados'!$G$1:$AI$1000,ROW()+103*(COLUMN()-8),0)</f>
        <v>Intervalo</v>
      </c>
      <c r="K88" s="89" t="str">
        <f>HLOOKUP($K$2,'Espelho dos Dados'!$G$1:$AI$1000,ROW()+103*(COLUMN()-8),0)</f>
        <v>Intervalo</v>
      </c>
      <c r="L88" s="89" t="str">
        <f>HLOOKUP($K$2,'Espelho dos Dados'!$G$1:$AI$1000,ROW()+103*(COLUMN()-8),0)</f>
        <v>Intervalo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/>
      </c>
      <c r="I89" s="92" t="str">
        <f>HLOOKUP($K$2,'Espelho dos Dados'!$G$1:$AI$1000,ROW()+103*(COLUMN()-8),0)</f>
        <v/>
      </c>
      <c r="J89" s="92" t="str">
        <f>HLOOKUP($K$2,'Espelho dos Dados'!$G$1:$AI$1000,ROW()+103*(COLUMN()-8),0)</f>
        <v/>
      </c>
      <c r="K89" s="92" t="str">
        <f>HLOOKUP($K$2,'Espelho dos Dados'!$G$1:$AI$1000,ROW()+103*(COLUMN()-8),0)</f>
        <v/>
      </c>
      <c r="L89" s="92" t="str">
        <f>HLOOKUP($K$2,'Espelho dos Dados'!$G$1:$AI$1000,ROW()+103*(COLUMN()-8),0)</f>
        <v/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/>
      </c>
      <c r="I90" s="92" t="str">
        <f>HLOOKUP($K$2,'Espelho dos Dados'!$G$1:$AI$1000,ROW()+103*(COLUMN()-8),0)</f>
        <v/>
      </c>
      <c r="J90" s="92" t="str">
        <f>HLOOKUP($K$2,'Espelho dos Dados'!$G$1:$AI$1000,ROW()+103*(COLUMN()-8),0)</f>
        <v/>
      </c>
      <c r="K90" s="92" t="str">
        <f>HLOOKUP($K$2,'Espelho dos Dados'!$G$1:$AI$1000,ROW()+103*(COLUMN()-8),0)</f>
        <v/>
      </c>
      <c r="L90" s="92" t="str">
        <f>HLOOKUP($K$2,'Espelho dos Dados'!$G$1:$AI$1000,ROW()+103*(COLUMN()-8),0)</f>
        <v/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/>
      </c>
      <c r="I91" s="92" t="str">
        <f>HLOOKUP($K$2,'Espelho dos Dados'!$G$1:$AI$1000,ROW()+103*(COLUMN()-8),0)</f>
        <v/>
      </c>
      <c r="J91" s="92" t="str">
        <f>HLOOKUP($K$2,'Espelho dos Dados'!$G$1:$AI$1000,ROW()+103*(COLUMN()-8),0)</f>
        <v/>
      </c>
      <c r="K91" s="92" t="str">
        <f>HLOOKUP($K$2,'Espelho dos Dados'!$G$1:$AI$1000,ROW()+103*(COLUMN()-8),0)</f>
        <v/>
      </c>
      <c r="L91" s="92" t="str">
        <f>HLOOKUP($K$2,'Espelho dos Dados'!$G$1:$AI$1000,ROW()+103*(COLUMN()-8),0)</f>
        <v/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/>
      </c>
      <c r="I92" s="92" t="str">
        <f>HLOOKUP($K$2,'Espelho dos Dados'!$G$1:$AI$1000,ROW()+103*(COLUMN()-8),0)</f>
        <v/>
      </c>
      <c r="J92" s="92" t="str">
        <f>HLOOKUP($K$2,'Espelho dos Dados'!$G$1:$AI$1000,ROW()+103*(COLUMN()-8),0)</f>
        <v/>
      </c>
      <c r="K92" s="92" t="str">
        <f>HLOOKUP($K$2,'Espelho dos Dados'!$G$1:$AI$1000,ROW()+103*(COLUMN()-8),0)</f>
        <v/>
      </c>
      <c r="L92" s="92" t="str">
        <f>HLOOKUP($K$2,'Espelho dos Dados'!$G$1:$AI$1000,ROW()+103*(COLUMN()-8),0)</f>
        <v/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/>
      </c>
      <c r="I93" s="92" t="str">
        <f>HLOOKUP($K$2,'Espelho dos Dados'!$G$1:$AI$1000,ROW()+103*(COLUMN()-8),0)</f>
        <v/>
      </c>
      <c r="J93" s="92" t="str">
        <f>HLOOKUP($K$2,'Espelho dos Dados'!$G$1:$AI$1000,ROW()+103*(COLUMN()-8),0)</f>
        <v/>
      </c>
      <c r="K93" s="92" t="str">
        <f>HLOOKUP($K$2,'Espelho dos Dados'!$G$1:$AI$1000,ROW()+103*(COLUMN()-8),0)</f>
        <v/>
      </c>
      <c r="L93" s="92" t="str">
        <f>HLOOKUP($K$2,'Espelho dos Dados'!$G$1:$AI$1000,ROW()+103*(COLUMN()-8),0)</f>
        <v/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 </v>
      </c>
      <c r="I94" s="33" t="str">
        <f>HLOOKUP($K$2,'Espelho dos Dados'!$G$1:$AI$1000,ROW()+103*(COLUMN()-8),0)</f>
        <v> </v>
      </c>
      <c r="J94" s="33" t="str">
        <f>HLOOKUP($K$2,'Espelho dos Dados'!$G$1:$AI$1000,ROW()+103*(COLUMN()-8),0)</f>
        <v> </v>
      </c>
      <c r="K94" s="33" t="str">
        <f>HLOOKUP($K$2,'Espelho dos Dados'!$G$1:$AI$1000,ROW()+103*(COLUMN()-8),0)</f>
        <v> </v>
      </c>
      <c r="L94" s="33" t="str">
        <f>HLOOKUP($K$2,'Espelho dos Dados'!$G$1:$AI$1000,ROW()+103*(COLUMN()-8),0)</f>
        <v> 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/>
      </c>
      <c r="I95" s="42" t="str">
        <f>HLOOKUP($K$2,'Espelho dos Dados'!$G$1:$AI$1000,ROW()+103*(COLUMN()-8),0)</f>
        <v/>
      </c>
      <c r="J95" s="42" t="str">
        <f>HLOOKUP($K$2,'Espelho dos Dados'!$G$1:$AI$1000,ROW()+103*(COLUMN()-8),0)</f>
        <v/>
      </c>
      <c r="K95" s="42" t="str">
        <f>HLOOKUP($K$2,'Espelho dos Dados'!$G$1:$AI$1000,ROW()+103*(COLUMN()-8),0)</f>
        <v/>
      </c>
      <c r="L95" s="42" t="str">
        <f>HLOOKUP($K$2,'Espelho dos Dados'!$G$1:$AI$1000,ROW()+103*(COLUMN()-8),0)</f>
        <v/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/>
      </c>
      <c r="I96" s="45" t="str">
        <f>HLOOKUP($K$2,'Espelho dos Dados'!$G$1:$AI$1000,ROW()+103*(COLUMN()-8),0)</f>
        <v/>
      </c>
      <c r="J96" s="45" t="str">
        <f>HLOOKUP($K$2,'Espelho dos Dados'!$G$1:$AI$1000,ROW()+103*(COLUMN()-8),0)</f>
        <v/>
      </c>
      <c r="K96" s="45" t="str">
        <f>HLOOKUP($K$2,'Espelho dos Dados'!$G$1:$AI$1000,ROW()+103*(COLUMN()-8),0)</f>
        <v/>
      </c>
      <c r="L96" s="45" t="str">
        <f>HLOOKUP($K$2,'Espelho dos Dados'!$G$1:$AI$1000,ROW()+103*(COLUMN()-8),0)</f>
        <v/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/>
      </c>
      <c r="I97" s="45" t="str">
        <f>HLOOKUP($K$2,'Espelho dos Dados'!$G$1:$AI$1000,ROW()+103*(COLUMN()-8),0)</f>
        <v/>
      </c>
      <c r="J97" s="45" t="str">
        <f>HLOOKUP($K$2,'Espelho dos Dados'!$G$1:$AI$1000,ROW()+103*(COLUMN()-8),0)</f>
        <v/>
      </c>
      <c r="K97" s="45" t="str">
        <f>HLOOKUP($K$2,'Espelho dos Dados'!$G$1:$AI$1000,ROW()+103*(COLUMN()-8),0)</f>
        <v/>
      </c>
      <c r="L97" s="45" t="str">
        <f>HLOOKUP($K$2,'Espelho dos Dados'!$G$1:$AI$1000,ROW()+103*(COLUMN()-8),0)</f>
        <v/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/>
      </c>
      <c r="I98" s="45" t="str">
        <f>HLOOKUP($K$2,'Espelho dos Dados'!$G$1:$AI$1000,ROW()+103*(COLUMN()-8),0)</f>
        <v/>
      </c>
      <c r="J98" s="45" t="str">
        <f>HLOOKUP($K$2,'Espelho dos Dados'!$G$1:$AI$1000,ROW()+103*(COLUMN()-8),0)</f>
        <v/>
      </c>
      <c r="K98" s="45" t="str">
        <f>HLOOKUP($K$2,'Espelho dos Dados'!$G$1:$AI$1000,ROW()+103*(COLUMN()-8),0)</f>
        <v/>
      </c>
      <c r="L98" s="45" t="str">
        <f>HLOOKUP($K$2,'Espelho dos Dados'!$G$1:$AI$1000,ROW()+103*(COLUMN()-8),0)</f>
        <v/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/>
      </c>
      <c r="I99" s="52" t="str">
        <f>HLOOKUP($K$2,'Espelho dos Dados'!$G$1:$AI$1000,ROW()+103*(COLUMN()-8),0)</f>
        <v/>
      </c>
      <c r="J99" s="52" t="str">
        <f>HLOOKUP($K$2,'Espelho dos Dados'!$G$1:$AI$1000,ROW()+103*(COLUMN()-8),0)</f>
        <v/>
      </c>
      <c r="K99" s="52" t="str">
        <f>HLOOKUP($K$2,'Espelho dos Dados'!$G$1:$AI$1000,ROW()+103*(COLUMN()-8),0)</f>
        <v/>
      </c>
      <c r="L99" s="52" t="str">
        <f>HLOOKUP($K$2,'Espelho dos Dados'!$G$1:$AI$1000,ROW()+103*(COLUMN()-8),0)</f>
        <v/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 </v>
      </c>
      <c r="I100" s="59" t="str">
        <f>HLOOKUP($K$2,'Espelho dos Dados'!$G$1:$AI$1000,ROW()+103*(COLUMN()-8),0)</f>
        <v> </v>
      </c>
      <c r="J100" s="59" t="str">
        <f>HLOOKUP($K$2,'Espelho dos Dados'!$G$1:$AI$1000,ROW()+103*(COLUMN()-8),0)</f>
        <v> </v>
      </c>
      <c r="K100" s="59" t="str">
        <f>HLOOKUP($K$2,'Espelho dos Dados'!$G$1:$AI$1000,ROW()+103*(COLUMN()-8),0)</f>
        <v> </v>
      </c>
      <c r="L100" s="59" t="str">
        <f>HLOOKUP($K$2,'Espelho dos Dados'!$G$1:$AI$1000,ROW()+103*(COLUMN()-8),0)</f>
        <v> 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/>
      </c>
      <c r="I101" s="64" t="str">
        <f>HLOOKUP($K$2,'Espelho dos Dados'!$G$1:$AI$1000,ROW()+103*(COLUMN()-8),0)</f>
        <v/>
      </c>
      <c r="J101" s="64" t="str">
        <f>HLOOKUP($K$2,'Espelho dos Dados'!$G$1:$AI$1000,ROW()+103*(COLUMN()-8),0)</f>
        <v/>
      </c>
      <c r="K101" s="64" t="str">
        <f>HLOOKUP($K$2,'Espelho dos Dados'!$G$1:$AI$1000,ROW()+103*(COLUMN()-8),0)</f>
        <v/>
      </c>
      <c r="L101" s="64" t="str">
        <f>HLOOKUP($K$2,'Espelho dos Dados'!$G$1:$AI$1000,ROW()+103*(COLUMN()-8),0)</f>
        <v/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/>
      </c>
      <c r="I102" s="67" t="str">
        <f>HLOOKUP($K$2,'Espelho dos Dados'!$G$1:$AI$1000,ROW()+103*(COLUMN()-8),0)</f>
        <v/>
      </c>
      <c r="J102" s="67" t="str">
        <f>HLOOKUP($K$2,'Espelho dos Dados'!$G$1:$AI$1000,ROW()+103*(COLUMN()-8),0)</f>
        <v/>
      </c>
      <c r="K102" s="67" t="str">
        <f>HLOOKUP($K$2,'Espelho dos Dados'!$G$1:$AI$1000,ROW()+103*(COLUMN()-8),0)</f>
        <v/>
      </c>
      <c r="L102" s="67" t="str">
        <f>HLOOKUP($K$2,'Espelho dos Dados'!$G$1:$AI$1000,ROW()+103*(COLUMN()-8),0)</f>
        <v/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/>
      </c>
      <c r="I103" s="67" t="str">
        <f>HLOOKUP($K$2,'Espelho dos Dados'!$G$1:$AI$1000,ROW()+103*(COLUMN()-8),0)</f>
        <v/>
      </c>
      <c r="J103" s="67" t="str">
        <f>HLOOKUP($K$2,'Espelho dos Dados'!$G$1:$AI$1000,ROW()+103*(COLUMN()-8),0)</f>
        <v/>
      </c>
      <c r="K103" s="67" t="str">
        <f>HLOOKUP($K$2,'Espelho dos Dados'!$G$1:$AI$1000,ROW()+103*(COLUMN()-8),0)</f>
        <v/>
      </c>
      <c r="L103" s="67" t="str">
        <f>HLOOKUP($K$2,'Espelho dos Dados'!$G$1:$AI$1000,ROW()+103*(COLUMN()-8),0)</f>
        <v/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/>
      </c>
      <c r="I104" s="67" t="str">
        <f>HLOOKUP($K$2,'Espelho dos Dados'!$G$1:$AI$1000,ROW()+103*(COLUMN()-8),0)</f>
        <v/>
      </c>
      <c r="J104" s="67" t="str">
        <f>HLOOKUP($K$2,'Espelho dos Dados'!$G$1:$AI$1000,ROW()+103*(COLUMN()-8),0)</f>
        <v/>
      </c>
      <c r="K104" s="67" t="str">
        <f>HLOOKUP($K$2,'Espelho dos Dados'!$G$1:$AI$1000,ROW()+103*(COLUMN()-8),0)</f>
        <v/>
      </c>
      <c r="L104" s="67" t="str">
        <f>HLOOKUP($K$2,'Espelho dos Dados'!$G$1:$AI$1000,ROW()+103*(COLUMN()-8),0)</f>
        <v/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/>
      </c>
      <c r="I105" s="71" t="str">
        <f>HLOOKUP($K$2,'Espelho dos Dados'!$G$1:$AI$1000,ROW()+103*(COLUMN()-8),0)</f>
        <v/>
      </c>
      <c r="J105" s="71" t="str">
        <f>HLOOKUP($K$2,'Espelho dos Dados'!$G$1:$AI$1000,ROW()+103*(COLUMN()-8),0)</f>
        <v/>
      </c>
      <c r="K105" s="71" t="str">
        <f>HLOOKUP($K$2,'Espelho dos Dados'!$G$1:$AI$1000,ROW()+103*(COLUMN()-8),0)</f>
        <v/>
      </c>
      <c r="L105" s="71" t="str">
        <f>HLOOKUP($K$2,'Espelho dos Dados'!$G$1:$AI$1000,ROW()+103*(COLUMN()-8),0)</f>
        <v/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hidden="1" min="1" max="3" width="6.13"/>
    <col customWidth="1" min="4" max="4" width="6.13"/>
    <col customWidth="1" min="5" max="5" width="6.88"/>
    <col customWidth="1" min="6" max="6" width="4.13"/>
    <col customWidth="1" hidden="1" min="7" max="7" width="21.75"/>
    <col customWidth="1" min="8" max="13" width="21.75"/>
    <col hidden="1" min="14" max="14" width="12.63"/>
    <col customWidth="1" hidden="1" min="15" max="16" width="3.63"/>
    <col customWidth="1" hidden="1" min="17" max="17" width="2.88"/>
    <col customWidth="1" hidden="1" min="18" max="55" width="4.5"/>
    <col customWidth="1" hidden="1" min="56" max="56" width="4.13"/>
    <col hidden="1" min="57" max="57" width="12.63"/>
  </cols>
  <sheetData>
    <row r="1" ht="22.5" customHeight="1">
      <c r="A1" s="1"/>
      <c r="B1" s="1"/>
      <c r="C1" s="1"/>
      <c r="D1" s="2" t="str">
        <f>'1ºA'!D1</f>
        <v>H O R Á R I O
2023 / 1</v>
      </c>
      <c r="E1" s="3"/>
      <c r="F1" s="4"/>
      <c r="G1" s="5"/>
      <c r="H1" s="6" t="str">
        <f>VLOOKUP(G2,'Cad Cursos'!A3:B14,2,0)</f>
        <v>Ens. Tec. Subsequente
IoT</v>
      </c>
      <c r="J1" s="7"/>
      <c r="K1" s="8" t="s">
        <v>1</v>
      </c>
      <c r="L1" s="9"/>
      <c r="M1" s="10" t="s">
        <v>2</v>
      </c>
      <c r="N1" s="11"/>
      <c r="O1" s="12"/>
      <c r="P1" s="12"/>
      <c r="Q1" s="13"/>
      <c r="R1" s="14"/>
      <c r="S1" s="13"/>
      <c r="T1" s="14"/>
      <c r="U1" s="13"/>
      <c r="V1" s="1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1"/>
    </row>
    <row r="2" ht="20.25" customHeight="1">
      <c r="A2" s="15"/>
      <c r="B2" s="15"/>
      <c r="C2" s="15"/>
      <c r="D2" s="16"/>
      <c r="F2" s="17"/>
      <c r="G2" s="18" t="str">
        <f>'1ºA'!G2</f>
        <v>ETS-IoT</v>
      </c>
      <c r="J2" s="7"/>
      <c r="K2" s="19" t="s">
        <v>32</v>
      </c>
      <c r="L2" s="20"/>
      <c r="M2" s="99">
        <v>44256.0</v>
      </c>
    </row>
    <row r="3">
      <c r="A3" s="15"/>
      <c r="B3" s="15"/>
      <c r="C3" s="15"/>
      <c r="D3" s="22"/>
      <c r="E3" s="23"/>
      <c r="F3" s="24"/>
      <c r="G3" s="25"/>
      <c r="H3" s="26" t="s">
        <v>4</v>
      </c>
      <c r="I3" s="26" t="s">
        <v>5</v>
      </c>
      <c r="J3" s="26" t="s">
        <v>6</v>
      </c>
      <c r="K3" s="27" t="s">
        <v>7</v>
      </c>
      <c r="L3" s="27" t="s">
        <v>8</v>
      </c>
      <c r="M3" s="27" t="s">
        <v>9</v>
      </c>
    </row>
    <row r="4" ht="16.5" customHeight="1">
      <c r="A4" s="28"/>
      <c r="B4" s="28"/>
      <c r="C4" s="28"/>
      <c r="D4" s="29">
        <v>0.3125</v>
      </c>
      <c r="E4" s="29">
        <v>0.3472222222222222</v>
      </c>
      <c r="F4" s="30" t="s">
        <v>10</v>
      </c>
      <c r="G4" s="31"/>
      <c r="H4" s="32" t="str">
        <f>HLOOKUP($K$2,'Espelho dos Dados'!$G$1:$AI$1000,ROW()+103*(COLUMN()-8),0)</f>
        <v>#N/A</v>
      </c>
      <c r="I4" s="33" t="str">
        <f>HLOOKUP($K$2,'Espelho dos Dados'!$G$1:$AI$1000,ROW()+103*(COLUMN()-8),0)</f>
        <v>#N/A</v>
      </c>
      <c r="J4" s="33" t="str">
        <f>HLOOKUP($K$2,'Espelho dos Dados'!$G$1:$AI$1000,ROW()+103*(COLUMN()-8),0)</f>
        <v>#N/A</v>
      </c>
      <c r="K4" s="33" t="str">
        <f>HLOOKUP($K$2,'Espelho dos Dados'!$G$1:$AI$1000,ROW()+103*(COLUMN()-8),0)</f>
        <v>#N/A</v>
      </c>
      <c r="L4" s="33" t="str">
        <f>HLOOKUP($K$2,'Espelho dos Dados'!$G$1:$AI$1000,ROW()+103*(COLUMN()-8),0)</f>
        <v>#N/A</v>
      </c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5"/>
    </row>
    <row r="5">
      <c r="A5" s="28"/>
      <c r="B5" s="28"/>
      <c r="C5" s="28"/>
      <c r="D5" s="38"/>
      <c r="E5" s="38"/>
      <c r="F5" s="39"/>
      <c r="G5" s="40"/>
      <c r="H5" s="41" t="str">
        <f>HLOOKUP($K$2,'Espelho dos Dados'!$G$1:$AI$1000,ROW()+103*(COLUMN()-8),0)</f>
        <v>#N/A</v>
      </c>
      <c r="I5" s="42" t="str">
        <f>HLOOKUP($K$2,'Espelho dos Dados'!$G$1:$AI$1000,ROW()+103*(COLUMN()-8),0)</f>
        <v>#N/A</v>
      </c>
      <c r="J5" s="42" t="str">
        <f>HLOOKUP($K$2,'Espelho dos Dados'!$G$1:$AI$1000,ROW()+103*(COLUMN()-8),0)</f>
        <v>#N/A</v>
      </c>
      <c r="K5" s="42" t="str">
        <f>HLOOKUP($K$2,'Espelho dos Dados'!$G$1:$AI$1000,ROW()+103*(COLUMN()-8),0)</f>
        <v>#N/A</v>
      </c>
      <c r="L5" s="42" t="str">
        <f>HLOOKUP($K$2,'Espelho dos Dados'!$G$1:$AI$1000,ROW()+103*(COLUMN()-8),0)</f>
        <v>#N/A</v>
      </c>
      <c r="M5" s="43"/>
      <c r="N5" s="35"/>
      <c r="O5" s="36"/>
      <c r="P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5"/>
    </row>
    <row r="6">
      <c r="A6" s="28"/>
      <c r="B6" s="28"/>
      <c r="C6" s="28"/>
      <c r="D6" s="38"/>
      <c r="E6" s="38"/>
      <c r="F6" s="39"/>
      <c r="G6" s="40"/>
      <c r="H6" s="44" t="str">
        <f>HLOOKUP($K$2,'Espelho dos Dados'!$G$1:$AI$1000,ROW()+103*(COLUMN()-8),0)</f>
        <v>#N/A</v>
      </c>
      <c r="I6" s="45" t="str">
        <f>HLOOKUP($K$2,'Espelho dos Dados'!$G$1:$AI$1000,ROW()+103*(COLUMN()-8),0)</f>
        <v>#N/A</v>
      </c>
      <c r="J6" s="45" t="str">
        <f>HLOOKUP($K$2,'Espelho dos Dados'!$G$1:$AI$1000,ROW()+103*(COLUMN()-8),0)</f>
        <v>#N/A</v>
      </c>
      <c r="K6" s="45" t="str">
        <f>HLOOKUP($K$2,'Espelho dos Dados'!$G$1:$AI$1000,ROW()+103*(COLUMN()-8),0)</f>
        <v>#N/A</v>
      </c>
      <c r="L6" s="45" t="str">
        <f>HLOOKUP($K$2,'Espelho dos Dados'!$G$1:$AI$1000,ROW()+103*(COLUMN()-8),0)</f>
        <v>#N/A</v>
      </c>
      <c r="M6" s="46"/>
      <c r="N6" s="35"/>
      <c r="O6" s="36"/>
      <c r="P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5"/>
    </row>
    <row r="7">
      <c r="A7" s="28"/>
      <c r="B7" s="28"/>
      <c r="C7" s="28"/>
      <c r="D7" s="38"/>
      <c r="E7" s="38"/>
      <c r="F7" s="39"/>
      <c r="G7" s="40"/>
      <c r="H7" s="44" t="str">
        <f>HLOOKUP($K$2,'Espelho dos Dados'!$G$1:$AI$1000,ROW()+103*(COLUMN()-8),0)</f>
        <v>#N/A</v>
      </c>
      <c r="I7" s="45" t="str">
        <f>HLOOKUP($K$2,'Espelho dos Dados'!$G$1:$AI$1000,ROW()+103*(COLUMN()-8),0)</f>
        <v>#N/A</v>
      </c>
      <c r="J7" s="45" t="str">
        <f>HLOOKUP($K$2,'Espelho dos Dados'!$G$1:$AI$1000,ROW()+103*(COLUMN()-8),0)</f>
        <v>#N/A</v>
      </c>
      <c r="K7" s="45" t="str">
        <f>HLOOKUP($K$2,'Espelho dos Dados'!$G$1:$AI$1000,ROW()+103*(COLUMN()-8),0)</f>
        <v>#N/A</v>
      </c>
      <c r="L7" s="45" t="str">
        <f>HLOOKUP($K$2,'Espelho dos Dados'!$G$1:$AI$1000,ROW()+103*(COLUMN()-8),0)</f>
        <v>#N/A</v>
      </c>
      <c r="M7" s="46"/>
      <c r="N7" s="35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35"/>
    </row>
    <row r="8">
      <c r="A8" s="28"/>
      <c r="B8" s="28"/>
      <c r="C8" s="28"/>
      <c r="D8" s="38"/>
      <c r="E8" s="38"/>
      <c r="F8" s="39"/>
      <c r="G8" s="40"/>
      <c r="H8" s="44" t="str">
        <f>HLOOKUP($K$2,'Espelho dos Dados'!$G$1:$AI$1000,ROW()+103*(COLUMN()-8),0)</f>
        <v>#N/A</v>
      </c>
      <c r="I8" s="45" t="str">
        <f>HLOOKUP($K$2,'Espelho dos Dados'!$G$1:$AI$1000,ROW()+103*(COLUMN()-8),0)</f>
        <v>#N/A</v>
      </c>
      <c r="J8" s="45" t="str">
        <f>HLOOKUP($K$2,'Espelho dos Dados'!$G$1:$AI$1000,ROW()+103*(COLUMN()-8),0)</f>
        <v>#N/A</v>
      </c>
      <c r="K8" s="45" t="str">
        <f>HLOOKUP($K$2,'Espelho dos Dados'!$G$1:$AI$1000,ROW()+103*(COLUMN()-8),0)</f>
        <v>#N/A</v>
      </c>
      <c r="L8" s="45" t="str">
        <f>HLOOKUP($K$2,'Espelho dos Dados'!$G$1:$AI$1000,ROW()+103*(COLUMN()-8),0)</f>
        <v>#N/A</v>
      </c>
      <c r="M8" s="46"/>
      <c r="N8" s="35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35"/>
    </row>
    <row r="9">
      <c r="A9" s="28"/>
      <c r="B9" s="28"/>
      <c r="C9" s="28"/>
      <c r="D9" s="48"/>
      <c r="E9" s="48"/>
      <c r="F9" s="49"/>
      <c r="G9" s="50"/>
      <c r="H9" s="51" t="str">
        <f>HLOOKUP($K$2,'Espelho dos Dados'!$G$1:$AI$1000,ROW()+103*(COLUMN()-8),0)</f>
        <v>#N/A</v>
      </c>
      <c r="I9" s="52" t="str">
        <f>HLOOKUP($K$2,'Espelho dos Dados'!$G$1:$AI$1000,ROW()+103*(COLUMN()-8),0)</f>
        <v>#N/A</v>
      </c>
      <c r="J9" s="52" t="str">
        <f>HLOOKUP($K$2,'Espelho dos Dados'!$G$1:$AI$1000,ROW()+103*(COLUMN()-8),0)</f>
        <v>#N/A</v>
      </c>
      <c r="K9" s="52" t="str">
        <f>HLOOKUP($K$2,'Espelho dos Dados'!$G$1:$AI$1000,ROW()+103*(COLUMN()-8),0)</f>
        <v>#N/A</v>
      </c>
      <c r="L9" s="52" t="str">
        <f>HLOOKUP($K$2,'Espelho dos Dados'!$G$1:$AI$1000,ROW()+103*(COLUMN()-8),0)</f>
        <v>#N/A</v>
      </c>
      <c r="M9" s="53"/>
      <c r="N9" s="35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35"/>
    </row>
    <row r="10">
      <c r="A10" s="54"/>
      <c r="B10" s="54"/>
      <c r="C10" s="54"/>
      <c r="D10" s="55">
        <v>0.3472222222222222</v>
      </c>
      <c r="E10" s="55">
        <v>0.3819444444444444</v>
      </c>
      <c r="F10" s="56" t="s">
        <v>11</v>
      </c>
      <c r="G10" s="57"/>
      <c r="H10" s="58" t="str">
        <f>HLOOKUP($K$2,'Espelho dos Dados'!$G$1:$AI$1000,ROW()+103*(COLUMN()-8),0)</f>
        <v>#N/A</v>
      </c>
      <c r="I10" s="59" t="str">
        <f>HLOOKUP($K$2,'Espelho dos Dados'!$G$1:$AI$1000,ROW()+103*(COLUMN()-8),0)</f>
        <v>#N/A</v>
      </c>
      <c r="J10" s="59" t="str">
        <f>HLOOKUP($K$2,'Espelho dos Dados'!$G$1:$AI$1000,ROW()+103*(COLUMN()-8),0)</f>
        <v>#N/A</v>
      </c>
      <c r="K10" s="59" t="str">
        <f>HLOOKUP($K$2,'Espelho dos Dados'!$G$1:$AI$1000,ROW()+103*(COLUMN()-8),0)</f>
        <v>#N/A</v>
      </c>
      <c r="L10" s="59" t="str">
        <f>HLOOKUP($K$2,'Espelho dos Dados'!$G$1:$AI$1000,ROW()+103*(COLUMN()-8),0)</f>
        <v>#N/A</v>
      </c>
      <c r="M10" s="60"/>
      <c r="N10" s="35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35"/>
    </row>
    <row r="11">
      <c r="A11" s="54"/>
      <c r="B11" s="54"/>
      <c r="C11" s="54"/>
      <c r="D11" s="38"/>
      <c r="E11" s="38"/>
      <c r="F11" s="38"/>
      <c r="G11" s="62"/>
      <c r="H11" s="63" t="str">
        <f>HLOOKUP($K$2,'Espelho dos Dados'!$G$1:$AI$1000,ROW()+103*(COLUMN()-8),0)</f>
        <v>#N/A</v>
      </c>
      <c r="I11" s="64" t="str">
        <f>HLOOKUP($K$2,'Espelho dos Dados'!$G$1:$AI$1000,ROW()+103*(COLUMN()-8),0)</f>
        <v>#N/A</v>
      </c>
      <c r="J11" s="64" t="str">
        <f>HLOOKUP($K$2,'Espelho dos Dados'!$G$1:$AI$1000,ROW()+103*(COLUMN()-8),0)</f>
        <v>#N/A</v>
      </c>
      <c r="K11" s="64" t="str">
        <f>HLOOKUP($K$2,'Espelho dos Dados'!$G$1:$AI$1000,ROW()+103*(COLUMN()-8),0)</f>
        <v>#N/A</v>
      </c>
      <c r="L11" s="64" t="str">
        <f>HLOOKUP($K$2,'Espelho dos Dados'!$G$1:$AI$1000,ROW()+103*(COLUMN()-8),0)</f>
        <v>#N/A</v>
      </c>
      <c r="M11" s="65"/>
      <c r="N11" s="35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35"/>
    </row>
    <row r="12">
      <c r="A12" s="54"/>
      <c r="B12" s="54"/>
      <c r="C12" s="54"/>
      <c r="D12" s="38"/>
      <c r="E12" s="38"/>
      <c r="F12" s="38"/>
      <c r="G12" s="62"/>
      <c r="H12" s="66" t="str">
        <f>HLOOKUP($K$2,'Espelho dos Dados'!$G$1:$AI$1000,ROW()+103*(COLUMN()-8),0)</f>
        <v>#N/A</v>
      </c>
      <c r="I12" s="67" t="str">
        <f>HLOOKUP($K$2,'Espelho dos Dados'!$G$1:$AI$1000,ROW()+103*(COLUMN()-8),0)</f>
        <v>#N/A</v>
      </c>
      <c r="J12" s="67" t="str">
        <f>HLOOKUP($K$2,'Espelho dos Dados'!$G$1:$AI$1000,ROW()+103*(COLUMN()-8),0)</f>
        <v>#N/A</v>
      </c>
      <c r="K12" s="67" t="str">
        <f>HLOOKUP($K$2,'Espelho dos Dados'!$G$1:$AI$1000,ROW()+103*(COLUMN()-8),0)</f>
        <v>#N/A</v>
      </c>
      <c r="L12" s="67" t="str">
        <f>HLOOKUP($K$2,'Espelho dos Dados'!$G$1:$AI$1000,ROW()+103*(COLUMN()-8),0)</f>
        <v>#N/A</v>
      </c>
      <c r="M12" s="68"/>
      <c r="N12" s="35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35"/>
    </row>
    <row r="13">
      <c r="A13" s="54"/>
      <c r="B13" s="54"/>
      <c r="C13" s="54"/>
      <c r="D13" s="38"/>
      <c r="E13" s="38"/>
      <c r="F13" s="38"/>
      <c r="G13" s="62"/>
      <c r="H13" s="66" t="str">
        <f>HLOOKUP($K$2,'Espelho dos Dados'!$G$1:$AI$1000,ROW()+103*(COLUMN()-8),0)</f>
        <v>#N/A</v>
      </c>
      <c r="I13" s="67" t="str">
        <f>HLOOKUP($K$2,'Espelho dos Dados'!$G$1:$AI$1000,ROW()+103*(COLUMN()-8),0)</f>
        <v>#N/A</v>
      </c>
      <c r="J13" s="67" t="str">
        <f>HLOOKUP($K$2,'Espelho dos Dados'!$G$1:$AI$1000,ROW()+103*(COLUMN()-8),0)</f>
        <v>#N/A</v>
      </c>
      <c r="K13" s="67" t="str">
        <f>HLOOKUP($K$2,'Espelho dos Dados'!$G$1:$AI$1000,ROW()+103*(COLUMN()-8),0)</f>
        <v>#N/A</v>
      </c>
      <c r="L13" s="67" t="str">
        <f>HLOOKUP($K$2,'Espelho dos Dados'!$G$1:$AI$1000,ROW()+103*(COLUMN()-8),0)</f>
        <v>#N/A</v>
      </c>
      <c r="M13" s="68"/>
      <c r="N13" s="35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35"/>
    </row>
    <row r="14">
      <c r="A14" s="54"/>
      <c r="B14" s="54"/>
      <c r="C14" s="54"/>
      <c r="D14" s="38"/>
      <c r="E14" s="38"/>
      <c r="F14" s="38"/>
      <c r="G14" s="62"/>
      <c r="H14" s="66" t="str">
        <f>HLOOKUP($K$2,'Espelho dos Dados'!$G$1:$AI$1000,ROW()+103*(COLUMN()-8),0)</f>
        <v>#N/A</v>
      </c>
      <c r="I14" s="67" t="str">
        <f>HLOOKUP($K$2,'Espelho dos Dados'!$G$1:$AI$1000,ROW()+103*(COLUMN()-8),0)</f>
        <v>#N/A</v>
      </c>
      <c r="J14" s="67" t="str">
        <f>HLOOKUP($K$2,'Espelho dos Dados'!$G$1:$AI$1000,ROW()+103*(COLUMN()-8),0)</f>
        <v>#N/A</v>
      </c>
      <c r="K14" s="67" t="str">
        <f>HLOOKUP($K$2,'Espelho dos Dados'!$G$1:$AI$1000,ROW()+103*(COLUMN()-8),0)</f>
        <v>#N/A</v>
      </c>
      <c r="L14" s="67" t="str">
        <f>HLOOKUP($K$2,'Espelho dos Dados'!$G$1:$AI$1000,ROW()+103*(COLUMN()-8),0)</f>
        <v>#N/A</v>
      </c>
      <c r="M14" s="68"/>
      <c r="N14" s="35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35"/>
    </row>
    <row r="15">
      <c r="A15" s="54"/>
      <c r="B15" s="54"/>
      <c r="C15" s="54"/>
      <c r="D15" s="48"/>
      <c r="E15" s="48"/>
      <c r="F15" s="48"/>
      <c r="G15" s="62"/>
      <c r="H15" s="70" t="str">
        <f>HLOOKUP($K$2,'Espelho dos Dados'!$G$1:$AI$1000,ROW()+103*(COLUMN()-8),0)</f>
        <v>#N/A</v>
      </c>
      <c r="I15" s="71" t="str">
        <f>HLOOKUP($K$2,'Espelho dos Dados'!$G$1:$AI$1000,ROW()+103*(COLUMN()-8),0)</f>
        <v>#N/A</v>
      </c>
      <c r="J15" s="71" t="str">
        <f>HLOOKUP($K$2,'Espelho dos Dados'!$G$1:$AI$1000,ROW()+103*(COLUMN()-8),0)</f>
        <v>#N/A</v>
      </c>
      <c r="K15" s="71" t="str">
        <f>HLOOKUP($K$2,'Espelho dos Dados'!$G$1:$AI$1000,ROW()+103*(COLUMN()-8),0)</f>
        <v>#N/A</v>
      </c>
      <c r="L15" s="71" t="str">
        <f>HLOOKUP($K$2,'Espelho dos Dados'!$G$1:$AI$1000,ROW()+103*(COLUMN()-8),0)</f>
        <v>#N/A</v>
      </c>
      <c r="M15" s="72"/>
      <c r="N15" s="35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35"/>
    </row>
    <row r="16">
      <c r="A16" s="28"/>
      <c r="B16" s="28"/>
      <c r="C16" s="28"/>
      <c r="D16" s="73">
        <v>0.3819444444444444</v>
      </c>
      <c r="E16" s="73">
        <v>0.4166666666666667</v>
      </c>
      <c r="F16" s="74" t="s">
        <v>12</v>
      </c>
      <c r="G16" s="75"/>
      <c r="H16" s="32" t="str">
        <f>HLOOKUP($K$2,'Espelho dos Dados'!$G$1:$AI$1000,ROW()+103*(COLUMN()-8),0)</f>
        <v>#N/A</v>
      </c>
      <c r="I16" s="33" t="str">
        <f>HLOOKUP($K$2,'Espelho dos Dados'!$G$1:$AI$1000,ROW()+103*(COLUMN()-8),0)</f>
        <v>#N/A</v>
      </c>
      <c r="J16" s="33" t="str">
        <f>HLOOKUP($K$2,'Espelho dos Dados'!$G$1:$AI$1000,ROW()+103*(COLUMN()-8),0)</f>
        <v>#N/A</v>
      </c>
      <c r="K16" s="33" t="str">
        <f>HLOOKUP($K$2,'Espelho dos Dados'!$G$1:$AI$1000,ROW()+103*(COLUMN()-8),0)</f>
        <v>#N/A</v>
      </c>
      <c r="L16" s="33" t="str">
        <f>HLOOKUP($K$2,'Espelho dos Dados'!$G$1:$AI$1000,ROW()+103*(COLUMN()-8),0)</f>
        <v>#N/A</v>
      </c>
      <c r="M16" s="34"/>
      <c r="N16" s="35"/>
      <c r="O16" s="36"/>
      <c r="P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5"/>
    </row>
    <row r="17">
      <c r="A17" s="28"/>
      <c r="B17" s="28"/>
      <c r="C17" s="28"/>
      <c r="D17" s="38"/>
      <c r="E17" s="38"/>
      <c r="F17" s="38"/>
      <c r="G17" s="76"/>
      <c r="H17" s="41" t="str">
        <f>HLOOKUP($K$2,'Espelho dos Dados'!$G$1:$AI$1000,ROW()+103*(COLUMN()-8),0)</f>
        <v>#N/A</v>
      </c>
      <c r="I17" s="42" t="str">
        <f>HLOOKUP($K$2,'Espelho dos Dados'!$G$1:$AI$1000,ROW()+103*(COLUMN()-8),0)</f>
        <v>#N/A</v>
      </c>
      <c r="J17" s="42" t="str">
        <f>HLOOKUP($K$2,'Espelho dos Dados'!$G$1:$AI$1000,ROW()+103*(COLUMN()-8),0)</f>
        <v>#N/A</v>
      </c>
      <c r="K17" s="42" t="str">
        <f>HLOOKUP($K$2,'Espelho dos Dados'!$G$1:$AI$1000,ROW()+103*(COLUMN()-8),0)</f>
        <v>#N/A</v>
      </c>
      <c r="L17" s="42" t="str">
        <f>HLOOKUP($K$2,'Espelho dos Dados'!$G$1:$AI$1000,ROW()+103*(COLUMN()-8),0)</f>
        <v>#N/A</v>
      </c>
      <c r="M17" s="43"/>
      <c r="N17" s="35"/>
      <c r="O17" s="36"/>
      <c r="P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5"/>
    </row>
    <row r="18">
      <c r="A18" s="28"/>
      <c r="B18" s="28"/>
      <c r="C18" s="28"/>
      <c r="D18" s="38"/>
      <c r="E18" s="38"/>
      <c r="F18" s="38"/>
      <c r="G18" s="76"/>
      <c r="H18" s="44" t="str">
        <f>HLOOKUP($K$2,'Espelho dos Dados'!$G$1:$AI$1000,ROW()+103*(COLUMN()-8),0)</f>
        <v>#N/A</v>
      </c>
      <c r="I18" s="45" t="str">
        <f>HLOOKUP($K$2,'Espelho dos Dados'!$G$1:$AI$1000,ROW()+103*(COLUMN()-8),0)</f>
        <v>#N/A</v>
      </c>
      <c r="J18" s="45" t="str">
        <f>HLOOKUP($K$2,'Espelho dos Dados'!$G$1:$AI$1000,ROW()+103*(COLUMN()-8),0)</f>
        <v>#N/A</v>
      </c>
      <c r="K18" s="45" t="str">
        <f>HLOOKUP($K$2,'Espelho dos Dados'!$G$1:$AI$1000,ROW()+103*(COLUMN()-8),0)</f>
        <v>#N/A</v>
      </c>
      <c r="L18" s="45" t="str">
        <f>HLOOKUP($K$2,'Espelho dos Dados'!$G$1:$AI$1000,ROW()+103*(COLUMN()-8),0)</f>
        <v>#N/A</v>
      </c>
      <c r="M18" s="46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5"/>
    </row>
    <row r="19">
      <c r="A19" s="28"/>
      <c r="B19" s="28"/>
      <c r="C19" s="28"/>
      <c r="D19" s="38"/>
      <c r="E19" s="38"/>
      <c r="F19" s="38"/>
      <c r="G19" s="76"/>
      <c r="H19" s="44" t="str">
        <f>HLOOKUP($K$2,'Espelho dos Dados'!$G$1:$AI$1000,ROW()+103*(COLUMN()-8),0)</f>
        <v>#N/A</v>
      </c>
      <c r="I19" s="45" t="str">
        <f>HLOOKUP($K$2,'Espelho dos Dados'!$G$1:$AI$1000,ROW()+103*(COLUMN()-8),0)</f>
        <v>#N/A</v>
      </c>
      <c r="J19" s="45" t="str">
        <f>HLOOKUP($K$2,'Espelho dos Dados'!$G$1:$AI$1000,ROW()+103*(COLUMN()-8),0)</f>
        <v>#N/A</v>
      </c>
      <c r="K19" s="45" t="str">
        <f>HLOOKUP($K$2,'Espelho dos Dados'!$G$1:$AI$1000,ROW()+103*(COLUMN()-8),0)</f>
        <v>#N/A</v>
      </c>
      <c r="L19" s="45" t="str">
        <f>HLOOKUP($K$2,'Espelho dos Dados'!$G$1:$AI$1000,ROW()+103*(COLUMN()-8),0)</f>
        <v>#N/A</v>
      </c>
      <c r="M19" s="46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35"/>
    </row>
    <row r="20">
      <c r="A20" s="28"/>
      <c r="B20" s="28"/>
      <c r="C20" s="28"/>
      <c r="D20" s="38"/>
      <c r="E20" s="38"/>
      <c r="F20" s="38"/>
      <c r="G20" s="76"/>
      <c r="H20" s="44" t="str">
        <f>HLOOKUP($K$2,'Espelho dos Dados'!$G$1:$AI$1000,ROW()+103*(COLUMN()-8),0)</f>
        <v>#N/A</v>
      </c>
      <c r="I20" s="45" t="str">
        <f>HLOOKUP($K$2,'Espelho dos Dados'!$G$1:$AI$1000,ROW()+103*(COLUMN()-8),0)</f>
        <v>#N/A</v>
      </c>
      <c r="J20" s="45" t="str">
        <f>HLOOKUP($K$2,'Espelho dos Dados'!$G$1:$AI$1000,ROW()+103*(COLUMN()-8),0)</f>
        <v>#N/A</v>
      </c>
      <c r="K20" s="45" t="str">
        <f>HLOOKUP($K$2,'Espelho dos Dados'!$G$1:$AI$1000,ROW()+103*(COLUMN()-8),0)</f>
        <v>#N/A</v>
      </c>
      <c r="L20" s="45" t="str">
        <f>HLOOKUP($K$2,'Espelho dos Dados'!$G$1:$AI$1000,ROW()+103*(COLUMN()-8),0)</f>
        <v>#N/A</v>
      </c>
      <c r="M20" s="46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35"/>
    </row>
    <row r="21">
      <c r="A21" s="28"/>
      <c r="B21" s="28"/>
      <c r="C21" s="28"/>
      <c r="D21" s="48"/>
      <c r="E21" s="48"/>
      <c r="F21" s="48"/>
      <c r="G21" s="77"/>
      <c r="H21" s="51" t="str">
        <f>HLOOKUP($K$2,'Espelho dos Dados'!$G$1:$AI$1000,ROW()+103*(COLUMN()-8),0)</f>
        <v>#N/A</v>
      </c>
      <c r="I21" s="52" t="str">
        <f>HLOOKUP($K$2,'Espelho dos Dados'!$G$1:$AI$1000,ROW()+103*(COLUMN()-8),0)</f>
        <v>#N/A</v>
      </c>
      <c r="J21" s="52" t="str">
        <f>HLOOKUP($K$2,'Espelho dos Dados'!$G$1:$AI$1000,ROW()+103*(COLUMN()-8),0)</f>
        <v>#N/A</v>
      </c>
      <c r="K21" s="52" t="str">
        <f>HLOOKUP($K$2,'Espelho dos Dados'!$G$1:$AI$1000,ROW()+103*(COLUMN()-8),0)</f>
        <v>#N/A</v>
      </c>
      <c r="L21" s="52" t="str">
        <f>HLOOKUP($K$2,'Espelho dos Dados'!$G$1:$AI$1000,ROW()+103*(COLUMN()-8),0)</f>
        <v>#N/A</v>
      </c>
      <c r="M21" s="53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35"/>
    </row>
    <row r="22">
      <c r="A22" s="78"/>
      <c r="B22" s="78"/>
      <c r="C22" s="78"/>
      <c r="D22" s="79">
        <v>0.4166666666666667</v>
      </c>
      <c r="E22" s="79">
        <v>0.4236111111111111</v>
      </c>
      <c r="F22" s="80" t="s">
        <v>13</v>
      </c>
      <c r="G22" s="81"/>
      <c r="H22" s="81" t="str">
        <f>HLOOKUP($K$2,'Espelho dos Dados'!$G$1:$AI$1000,ROW()+103*(COLUMN()-8),0)</f>
        <v>#N/A</v>
      </c>
      <c r="I22" s="81" t="str">
        <f>HLOOKUP($K$2,'Espelho dos Dados'!$G$1:$AI$1000,ROW()+103*(COLUMN()-8),0)</f>
        <v>#N/A</v>
      </c>
      <c r="J22" s="81" t="str">
        <f>HLOOKUP($K$2,'Espelho dos Dados'!$G$1:$AI$1000,ROW()+103*(COLUMN()-8),0)</f>
        <v>#N/A</v>
      </c>
      <c r="K22" s="81" t="str">
        <f>HLOOKUP($K$2,'Espelho dos Dados'!$G$1:$AI$1000,ROW()+103*(COLUMN()-8),0)</f>
        <v>#N/A</v>
      </c>
      <c r="L22" s="81" t="str">
        <f>HLOOKUP($K$2,'Espelho dos Dados'!$G$1:$AI$1000,ROW()+103*(COLUMN()-8),0)</f>
        <v>#N/A</v>
      </c>
      <c r="M22" s="81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35"/>
    </row>
    <row r="23" hidden="1">
      <c r="A23" s="83"/>
      <c r="B23" s="83"/>
      <c r="C23" s="83"/>
      <c r="D23" s="84"/>
      <c r="E23" s="84"/>
      <c r="F23" s="85"/>
      <c r="G23" s="86"/>
      <c r="H23" s="86" t="str">
        <f>HLOOKUP($K$2,'Espelho dos Dados'!$G$1:$AI$1000,ROW()+103*(COLUMN()-8),0)</f>
        <v>#N/A</v>
      </c>
      <c r="I23" s="86" t="str">
        <f>HLOOKUP($K$2,'Espelho dos Dados'!$G$1:$AI$1000,ROW()+103*(COLUMN()-8),0)</f>
        <v>#N/A</v>
      </c>
      <c r="J23" s="86" t="str">
        <f>HLOOKUP($K$2,'Espelho dos Dados'!$G$1:$AI$1000,ROW()+103*(COLUMN()-8),0)</f>
        <v>#N/A</v>
      </c>
      <c r="K23" s="86" t="str">
        <f>HLOOKUP($K$2,'Espelho dos Dados'!$G$1:$AI$1000,ROW()+103*(COLUMN()-8),0)</f>
        <v>#N/A</v>
      </c>
      <c r="L23" s="86" t="str">
        <f>HLOOKUP($K$2,'Espelho dos Dados'!$G$1:$AI$1000,ROW()+103*(COLUMN()-8),0)</f>
        <v>#N/A</v>
      </c>
      <c r="M23" s="8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35"/>
    </row>
    <row r="24" hidden="1">
      <c r="A24" s="83"/>
      <c r="B24" s="83"/>
      <c r="C24" s="83"/>
      <c r="D24" s="84"/>
      <c r="E24" s="84"/>
      <c r="F24" s="85"/>
      <c r="G24" s="86"/>
      <c r="H24" s="86" t="str">
        <f>HLOOKUP($K$2,'Espelho dos Dados'!$G$1:$AI$1000,ROW()+103*(COLUMN()-8),0)</f>
        <v>#N/A</v>
      </c>
      <c r="I24" s="86" t="str">
        <f>HLOOKUP($K$2,'Espelho dos Dados'!$G$1:$AI$1000,ROW()+103*(COLUMN()-8),0)</f>
        <v>#N/A</v>
      </c>
      <c r="J24" s="86" t="str">
        <f>HLOOKUP($K$2,'Espelho dos Dados'!$G$1:$AI$1000,ROW()+103*(COLUMN()-8),0)</f>
        <v>#N/A</v>
      </c>
      <c r="K24" s="86" t="str">
        <f>HLOOKUP($K$2,'Espelho dos Dados'!$G$1:$AI$1000,ROW()+103*(COLUMN()-8),0)</f>
        <v>#N/A</v>
      </c>
      <c r="L24" s="86" t="str">
        <f>HLOOKUP($K$2,'Espelho dos Dados'!$G$1:$AI$1000,ROW()+103*(COLUMN()-8),0)</f>
        <v>#N/A</v>
      </c>
      <c r="M24" s="86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35"/>
    </row>
    <row r="25" hidden="1">
      <c r="A25" s="83"/>
      <c r="B25" s="83"/>
      <c r="C25" s="83"/>
      <c r="D25" s="84"/>
      <c r="E25" s="84"/>
      <c r="F25" s="85"/>
      <c r="G25" s="86"/>
      <c r="H25" s="86" t="str">
        <f>HLOOKUP($K$2,'Espelho dos Dados'!$G$1:$AI$1000,ROW()+103*(COLUMN()-8),0)</f>
        <v>#N/A</v>
      </c>
      <c r="I25" s="86" t="str">
        <f>HLOOKUP($K$2,'Espelho dos Dados'!$G$1:$AI$1000,ROW()+103*(COLUMN()-8),0)</f>
        <v>#N/A</v>
      </c>
      <c r="J25" s="86" t="str">
        <f>HLOOKUP($K$2,'Espelho dos Dados'!$G$1:$AI$1000,ROW()+103*(COLUMN()-8),0)</f>
        <v>#N/A</v>
      </c>
      <c r="K25" s="86" t="str">
        <f>HLOOKUP($K$2,'Espelho dos Dados'!$G$1:$AI$1000,ROW()+103*(COLUMN()-8),0)</f>
        <v>#N/A</v>
      </c>
      <c r="L25" s="86" t="str">
        <f>HLOOKUP($K$2,'Espelho dos Dados'!$G$1:$AI$1000,ROW()+103*(COLUMN()-8),0)</f>
        <v>#N/A</v>
      </c>
      <c r="M25" s="86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35"/>
    </row>
    <row r="26" hidden="1">
      <c r="A26" s="83"/>
      <c r="B26" s="83"/>
      <c r="C26" s="83"/>
      <c r="D26" s="84"/>
      <c r="E26" s="84"/>
      <c r="F26" s="85"/>
      <c r="G26" s="86"/>
      <c r="H26" s="86" t="str">
        <f>HLOOKUP($K$2,'Espelho dos Dados'!$G$1:$AI$1000,ROW()+103*(COLUMN()-8),0)</f>
        <v>#N/A</v>
      </c>
      <c r="I26" s="86" t="str">
        <f>HLOOKUP($K$2,'Espelho dos Dados'!$G$1:$AI$1000,ROW()+103*(COLUMN()-8),0)</f>
        <v>#N/A</v>
      </c>
      <c r="J26" s="86" t="str">
        <f>HLOOKUP($K$2,'Espelho dos Dados'!$G$1:$AI$1000,ROW()+103*(COLUMN()-8),0)</f>
        <v>#N/A</v>
      </c>
      <c r="K26" s="86" t="str">
        <f>HLOOKUP($K$2,'Espelho dos Dados'!$G$1:$AI$1000,ROW()+103*(COLUMN()-8),0)</f>
        <v>#N/A</v>
      </c>
      <c r="L26" s="86" t="str">
        <f>HLOOKUP($K$2,'Espelho dos Dados'!$G$1:$AI$1000,ROW()+103*(COLUMN()-8),0)</f>
        <v>#N/A</v>
      </c>
      <c r="M26" s="86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5"/>
    </row>
    <row r="27" hidden="1">
      <c r="A27" s="83"/>
      <c r="B27" s="83"/>
      <c r="C27" s="83"/>
      <c r="D27" s="84"/>
      <c r="E27" s="84"/>
      <c r="F27" s="85"/>
      <c r="G27" s="86"/>
      <c r="H27" s="86" t="str">
        <f>HLOOKUP($K$2,'Espelho dos Dados'!$G$1:$AI$1000,ROW()+103*(COLUMN()-8),0)</f>
        <v>#N/A</v>
      </c>
      <c r="I27" s="86" t="str">
        <f>HLOOKUP($K$2,'Espelho dos Dados'!$G$1:$AI$1000,ROW()+103*(COLUMN()-8),0)</f>
        <v>#N/A</v>
      </c>
      <c r="J27" s="86" t="str">
        <f>HLOOKUP($K$2,'Espelho dos Dados'!$G$1:$AI$1000,ROW()+103*(COLUMN()-8),0)</f>
        <v>#N/A</v>
      </c>
      <c r="K27" s="86" t="str">
        <f>HLOOKUP($K$2,'Espelho dos Dados'!$G$1:$AI$1000,ROW()+103*(COLUMN()-8),0)</f>
        <v>#N/A</v>
      </c>
      <c r="L27" s="86" t="str">
        <f>HLOOKUP($K$2,'Espelho dos Dados'!$G$1:$AI$1000,ROW()+103*(COLUMN()-8),0)</f>
        <v>#N/A</v>
      </c>
      <c r="M27" s="86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35"/>
    </row>
    <row r="28">
      <c r="A28" s="28"/>
      <c r="B28" s="28"/>
      <c r="C28" s="28"/>
      <c r="D28" s="73">
        <v>0.4236111111111111</v>
      </c>
      <c r="E28" s="73">
        <v>0.4583333333333333</v>
      </c>
      <c r="F28" s="74" t="s">
        <v>14</v>
      </c>
      <c r="G28" s="75"/>
      <c r="H28" s="32" t="str">
        <f>HLOOKUP($K$2,'Espelho dos Dados'!$G$1:$AI$1000,ROW()+103*(COLUMN()-8),0)</f>
        <v>#N/A</v>
      </c>
      <c r="I28" s="33" t="str">
        <f>HLOOKUP($K$2,'Espelho dos Dados'!$G$1:$AI$1000,ROW()+103*(COLUMN()-8),0)</f>
        <v>#N/A</v>
      </c>
      <c r="J28" s="33" t="str">
        <f>HLOOKUP($K$2,'Espelho dos Dados'!$G$1:$AI$1000,ROW()+103*(COLUMN()-8),0)</f>
        <v>#N/A</v>
      </c>
      <c r="K28" s="33" t="str">
        <f>HLOOKUP($K$2,'Espelho dos Dados'!$G$1:$AI$1000,ROW()+103*(COLUMN()-8),0)</f>
        <v>#N/A</v>
      </c>
      <c r="L28" s="33" t="str">
        <f>HLOOKUP($K$2,'Espelho dos Dados'!$G$1:$AI$1000,ROW()+103*(COLUMN()-8),0)</f>
        <v>#N/A</v>
      </c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5"/>
    </row>
    <row r="29">
      <c r="A29" s="28"/>
      <c r="B29" s="28"/>
      <c r="C29" s="28"/>
      <c r="D29" s="38"/>
      <c r="E29" s="38"/>
      <c r="F29" s="38"/>
      <c r="G29" s="76"/>
      <c r="H29" s="41" t="str">
        <f>HLOOKUP($K$2,'Espelho dos Dados'!$G$1:$AI$1000,ROW()+103*(COLUMN()-8),0)</f>
        <v>#N/A</v>
      </c>
      <c r="I29" s="42" t="str">
        <f>HLOOKUP($K$2,'Espelho dos Dados'!$G$1:$AI$1000,ROW()+103*(COLUMN()-8),0)</f>
        <v>#N/A</v>
      </c>
      <c r="J29" s="42" t="str">
        <f>HLOOKUP($K$2,'Espelho dos Dados'!$G$1:$AI$1000,ROW()+103*(COLUMN()-8),0)</f>
        <v>#N/A</v>
      </c>
      <c r="K29" s="42" t="str">
        <f>HLOOKUP($K$2,'Espelho dos Dados'!$G$1:$AI$1000,ROW()+103*(COLUMN()-8),0)</f>
        <v>#N/A</v>
      </c>
      <c r="L29" s="42" t="str">
        <f>HLOOKUP($K$2,'Espelho dos Dados'!$G$1:$AI$1000,ROW()+103*(COLUMN()-8),0)</f>
        <v>#N/A</v>
      </c>
      <c r="M29" s="43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35"/>
    </row>
    <row r="30">
      <c r="A30" s="28"/>
      <c r="B30" s="28"/>
      <c r="C30" s="28"/>
      <c r="D30" s="38"/>
      <c r="E30" s="38"/>
      <c r="F30" s="38"/>
      <c r="G30" s="76"/>
      <c r="H30" s="44" t="str">
        <f>HLOOKUP($K$2,'Espelho dos Dados'!$G$1:$AI$1000,ROW()+103*(COLUMN()-8),0)</f>
        <v>#N/A</v>
      </c>
      <c r="I30" s="45" t="str">
        <f>HLOOKUP($K$2,'Espelho dos Dados'!$G$1:$AI$1000,ROW()+103*(COLUMN()-8),0)</f>
        <v>#N/A</v>
      </c>
      <c r="J30" s="45" t="str">
        <f>HLOOKUP($K$2,'Espelho dos Dados'!$G$1:$AI$1000,ROW()+103*(COLUMN()-8),0)</f>
        <v>#N/A</v>
      </c>
      <c r="K30" s="45" t="str">
        <f>HLOOKUP($K$2,'Espelho dos Dados'!$G$1:$AI$1000,ROW()+103*(COLUMN()-8),0)</f>
        <v>#N/A</v>
      </c>
      <c r="L30" s="45" t="str">
        <f>HLOOKUP($K$2,'Espelho dos Dados'!$G$1:$AI$1000,ROW()+103*(COLUMN()-8),0)</f>
        <v>#N/A</v>
      </c>
      <c r="M30" s="46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35"/>
    </row>
    <row r="31">
      <c r="A31" s="28"/>
      <c r="B31" s="28"/>
      <c r="C31" s="28"/>
      <c r="D31" s="38"/>
      <c r="E31" s="38"/>
      <c r="F31" s="38"/>
      <c r="G31" s="76"/>
      <c r="H31" s="44" t="str">
        <f>HLOOKUP($K$2,'Espelho dos Dados'!$G$1:$AI$1000,ROW()+103*(COLUMN()-8),0)</f>
        <v>#N/A</v>
      </c>
      <c r="I31" s="45" t="str">
        <f>HLOOKUP($K$2,'Espelho dos Dados'!$G$1:$AI$1000,ROW()+103*(COLUMN()-8),0)</f>
        <v>#N/A</v>
      </c>
      <c r="J31" s="45" t="str">
        <f>HLOOKUP($K$2,'Espelho dos Dados'!$G$1:$AI$1000,ROW()+103*(COLUMN()-8),0)</f>
        <v>#N/A</v>
      </c>
      <c r="K31" s="45" t="str">
        <f>HLOOKUP($K$2,'Espelho dos Dados'!$G$1:$AI$1000,ROW()+103*(COLUMN()-8),0)</f>
        <v>#N/A</v>
      </c>
      <c r="L31" s="45" t="str">
        <f>HLOOKUP($K$2,'Espelho dos Dados'!$G$1:$AI$1000,ROW()+103*(COLUMN()-8),0)</f>
        <v>#N/A</v>
      </c>
      <c r="M31" s="46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35"/>
    </row>
    <row r="32">
      <c r="A32" s="28"/>
      <c r="B32" s="28"/>
      <c r="C32" s="28"/>
      <c r="D32" s="38"/>
      <c r="E32" s="38"/>
      <c r="F32" s="38"/>
      <c r="G32" s="76"/>
      <c r="H32" s="44" t="str">
        <f>HLOOKUP($K$2,'Espelho dos Dados'!$G$1:$AI$1000,ROW()+103*(COLUMN()-8),0)</f>
        <v>#N/A</v>
      </c>
      <c r="I32" s="45" t="str">
        <f>HLOOKUP($K$2,'Espelho dos Dados'!$G$1:$AI$1000,ROW()+103*(COLUMN()-8),0)</f>
        <v>#N/A</v>
      </c>
      <c r="J32" s="45" t="str">
        <f>HLOOKUP($K$2,'Espelho dos Dados'!$G$1:$AI$1000,ROW()+103*(COLUMN()-8),0)</f>
        <v>#N/A</v>
      </c>
      <c r="K32" s="45" t="str">
        <f>HLOOKUP($K$2,'Espelho dos Dados'!$G$1:$AI$1000,ROW()+103*(COLUMN()-8),0)</f>
        <v>#N/A</v>
      </c>
      <c r="L32" s="45" t="str">
        <f>HLOOKUP($K$2,'Espelho dos Dados'!$G$1:$AI$1000,ROW()+103*(COLUMN()-8),0)</f>
        <v>#N/A</v>
      </c>
      <c r="M32" s="46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35"/>
    </row>
    <row r="33">
      <c r="A33" s="28"/>
      <c r="B33" s="28"/>
      <c r="C33" s="28"/>
      <c r="D33" s="48"/>
      <c r="E33" s="48"/>
      <c r="F33" s="48"/>
      <c r="G33" s="77"/>
      <c r="H33" s="51" t="str">
        <f>HLOOKUP($K$2,'Espelho dos Dados'!$G$1:$AI$1000,ROW()+103*(COLUMN()-8),0)</f>
        <v>#N/A</v>
      </c>
      <c r="I33" s="52" t="str">
        <f>HLOOKUP($K$2,'Espelho dos Dados'!$G$1:$AI$1000,ROW()+103*(COLUMN()-8),0)</f>
        <v>#N/A</v>
      </c>
      <c r="J33" s="52" t="str">
        <f>HLOOKUP($K$2,'Espelho dos Dados'!$G$1:$AI$1000,ROW()+103*(COLUMN()-8),0)</f>
        <v>#N/A</v>
      </c>
      <c r="K33" s="52" t="str">
        <f>HLOOKUP($K$2,'Espelho dos Dados'!$G$1:$AI$1000,ROW()+103*(COLUMN()-8),0)</f>
        <v>#N/A</v>
      </c>
      <c r="L33" s="52" t="str">
        <f>HLOOKUP($K$2,'Espelho dos Dados'!$G$1:$AI$1000,ROW()+103*(COLUMN()-8),0)</f>
        <v>#N/A</v>
      </c>
      <c r="M33" s="53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35"/>
    </row>
    <row r="34">
      <c r="A34" s="54"/>
      <c r="B34" s="54"/>
      <c r="C34" s="54"/>
      <c r="D34" s="55">
        <v>0.4583333333333333</v>
      </c>
      <c r="E34" s="55">
        <v>0.4930555555555556</v>
      </c>
      <c r="F34" s="56" t="s">
        <v>15</v>
      </c>
      <c r="G34" s="57"/>
      <c r="H34" s="58" t="str">
        <f>HLOOKUP($K$2,'Espelho dos Dados'!$G$1:$AI$1000,ROW()+103*(COLUMN()-8),0)</f>
        <v>#N/A</v>
      </c>
      <c r="I34" s="59" t="str">
        <f>HLOOKUP($K$2,'Espelho dos Dados'!$G$1:$AI$1000,ROW()+103*(COLUMN()-8),0)</f>
        <v>#N/A</v>
      </c>
      <c r="J34" s="59" t="str">
        <f>HLOOKUP($K$2,'Espelho dos Dados'!$G$1:$AI$1000,ROW()+103*(COLUMN()-8),0)</f>
        <v>#N/A</v>
      </c>
      <c r="K34" s="59" t="str">
        <f>HLOOKUP($K$2,'Espelho dos Dados'!$G$1:$AI$1000,ROW()+103*(COLUMN()-8),0)</f>
        <v>#N/A</v>
      </c>
      <c r="L34" s="59" t="str">
        <f>HLOOKUP($K$2,'Espelho dos Dados'!$G$1:$AI$1000,ROW()+103*(COLUMN()-8),0)</f>
        <v>#N/A</v>
      </c>
      <c r="M34" s="60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5"/>
    </row>
    <row r="35">
      <c r="A35" s="54"/>
      <c r="B35" s="54"/>
      <c r="C35" s="54"/>
      <c r="D35" s="38"/>
      <c r="E35" s="38"/>
      <c r="F35" s="38"/>
      <c r="G35" s="62"/>
      <c r="H35" s="63" t="str">
        <f>HLOOKUP($K$2,'Espelho dos Dados'!$G$1:$AI$1000,ROW()+103*(COLUMN()-8),0)</f>
        <v>#N/A</v>
      </c>
      <c r="I35" s="64" t="str">
        <f>HLOOKUP($K$2,'Espelho dos Dados'!$G$1:$AI$1000,ROW()+103*(COLUMN()-8),0)</f>
        <v>#N/A</v>
      </c>
      <c r="J35" s="64" t="str">
        <f>HLOOKUP($K$2,'Espelho dos Dados'!$G$1:$AI$1000,ROW()+103*(COLUMN()-8),0)</f>
        <v>#N/A</v>
      </c>
      <c r="K35" s="64" t="str">
        <f>HLOOKUP($K$2,'Espelho dos Dados'!$G$1:$AI$1000,ROW()+103*(COLUMN()-8),0)</f>
        <v>#N/A</v>
      </c>
      <c r="L35" s="64" t="str">
        <f>HLOOKUP($K$2,'Espelho dos Dados'!$G$1:$AI$1000,ROW()+103*(COLUMN()-8),0)</f>
        <v>#N/A</v>
      </c>
      <c r="M35" s="65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5"/>
    </row>
    <row r="36">
      <c r="A36" s="54"/>
      <c r="B36" s="54"/>
      <c r="C36" s="54"/>
      <c r="D36" s="38"/>
      <c r="E36" s="38"/>
      <c r="F36" s="38"/>
      <c r="G36" s="62"/>
      <c r="H36" s="66" t="str">
        <f>HLOOKUP($K$2,'Espelho dos Dados'!$G$1:$AI$1000,ROW()+103*(COLUMN()-8),0)</f>
        <v>#N/A</v>
      </c>
      <c r="I36" s="67" t="str">
        <f>HLOOKUP($K$2,'Espelho dos Dados'!$G$1:$AI$1000,ROW()+103*(COLUMN()-8),0)</f>
        <v>#N/A</v>
      </c>
      <c r="J36" s="67" t="str">
        <f>HLOOKUP($K$2,'Espelho dos Dados'!$G$1:$AI$1000,ROW()+103*(COLUMN()-8),0)</f>
        <v>#N/A</v>
      </c>
      <c r="K36" s="67" t="str">
        <f>HLOOKUP($K$2,'Espelho dos Dados'!$G$1:$AI$1000,ROW()+103*(COLUMN()-8),0)</f>
        <v>#N/A</v>
      </c>
      <c r="L36" s="67" t="str">
        <f>HLOOKUP($K$2,'Espelho dos Dados'!$G$1:$AI$1000,ROW()+103*(COLUMN()-8),0)</f>
        <v>#N/A</v>
      </c>
      <c r="M36" s="68"/>
      <c r="N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5"/>
    </row>
    <row r="37">
      <c r="A37" s="54"/>
      <c r="B37" s="54"/>
      <c r="C37" s="54"/>
      <c r="D37" s="38"/>
      <c r="E37" s="38"/>
      <c r="F37" s="38"/>
      <c r="G37" s="62"/>
      <c r="H37" s="66" t="str">
        <f>HLOOKUP($K$2,'Espelho dos Dados'!$G$1:$AI$1000,ROW()+103*(COLUMN()-8),0)</f>
        <v>#N/A</v>
      </c>
      <c r="I37" s="67" t="str">
        <f>HLOOKUP($K$2,'Espelho dos Dados'!$G$1:$AI$1000,ROW()+103*(COLUMN()-8),0)</f>
        <v>#N/A</v>
      </c>
      <c r="J37" s="67" t="str">
        <f>HLOOKUP($K$2,'Espelho dos Dados'!$G$1:$AI$1000,ROW()+103*(COLUMN()-8),0)</f>
        <v>#N/A</v>
      </c>
      <c r="K37" s="67" t="str">
        <f>HLOOKUP($K$2,'Espelho dos Dados'!$G$1:$AI$1000,ROW()+103*(COLUMN()-8),0)</f>
        <v>#N/A</v>
      </c>
      <c r="L37" s="67" t="str">
        <f>HLOOKUP($K$2,'Espelho dos Dados'!$G$1:$AI$1000,ROW()+103*(COLUMN()-8),0)</f>
        <v>#N/A</v>
      </c>
      <c r="M37" s="68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35"/>
    </row>
    <row r="38">
      <c r="A38" s="54"/>
      <c r="B38" s="54"/>
      <c r="C38" s="54"/>
      <c r="D38" s="38"/>
      <c r="E38" s="38"/>
      <c r="F38" s="38"/>
      <c r="G38" s="62"/>
      <c r="H38" s="66" t="str">
        <f>HLOOKUP($K$2,'Espelho dos Dados'!$G$1:$AI$1000,ROW()+103*(COLUMN()-8),0)</f>
        <v>#N/A</v>
      </c>
      <c r="I38" s="67" t="str">
        <f>HLOOKUP($K$2,'Espelho dos Dados'!$G$1:$AI$1000,ROW()+103*(COLUMN()-8),0)</f>
        <v>#N/A</v>
      </c>
      <c r="J38" s="67" t="str">
        <f>HLOOKUP($K$2,'Espelho dos Dados'!$G$1:$AI$1000,ROW()+103*(COLUMN()-8),0)</f>
        <v>#N/A</v>
      </c>
      <c r="K38" s="67" t="str">
        <f>HLOOKUP($K$2,'Espelho dos Dados'!$G$1:$AI$1000,ROW()+103*(COLUMN()-8),0)</f>
        <v>#N/A</v>
      </c>
      <c r="L38" s="67" t="str">
        <f>HLOOKUP($K$2,'Espelho dos Dados'!$G$1:$AI$1000,ROW()+103*(COLUMN()-8),0)</f>
        <v>#N/A</v>
      </c>
      <c r="M38" s="68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35"/>
    </row>
    <row r="39">
      <c r="A39" s="54"/>
      <c r="B39" s="54"/>
      <c r="C39" s="54"/>
      <c r="D39" s="48"/>
      <c r="E39" s="48"/>
      <c r="F39" s="48"/>
      <c r="G39" s="62"/>
      <c r="H39" s="70" t="str">
        <f>HLOOKUP($K$2,'Espelho dos Dados'!$G$1:$AI$1000,ROW()+103*(COLUMN()-8),0)</f>
        <v>#N/A</v>
      </c>
      <c r="I39" s="71" t="str">
        <f>HLOOKUP($K$2,'Espelho dos Dados'!$G$1:$AI$1000,ROW()+103*(COLUMN()-8),0)</f>
        <v>#N/A</v>
      </c>
      <c r="J39" s="71" t="str">
        <f>HLOOKUP($K$2,'Espelho dos Dados'!$G$1:$AI$1000,ROW()+103*(COLUMN()-8),0)</f>
        <v>#N/A</v>
      </c>
      <c r="K39" s="71" t="str">
        <f>HLOOKUP($K$2,'Espelho dos Dados'!$G$1:$AI$1000,ROW()+103*(COLUMN()-8),0)</f>
        <v>#N/A</v>
      </c>
      <c r="L39" s="71" t="str">
        <f>HLOOKUP($K$2,'Espelho dos Dados'!$G$1:$AI$1000,ROW()+103*(COLUMN()-8),0)</f>
        <v>#N/A</v>
      </c>
      <c r="M39" s="72"/>
      <c r="N39" s="3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35"/>
    </row>
    <row r="40">
      <c r="A40" s="78"/>
      <c r="B40" s="78"/>
      <c r="C40" s="78"/>
      <c r="D40" s="79">
        <v>0.4930555555555556</v>
      </c>
      <c r="E40" s="79">
        <v>0.5</v>
      </c>
      <c r="F40" s="80" t="s">
        <v>13</v>
      </c>
      <c r="G40" s="81"/>
      <c r="H40" s="81" t="str">
        <f>HLOOKUP($K$2,'Espelho dos Dados'!$G$1:$AI$1000,ROW()+103*(COLUMN()-8),0)</f>
        <v>#N/A</v>
      </c>
      <c r="I40" s="81" t="str">
        <f>HLOOKUP($K$2,'Espelho dos Dados'!$G$1:$AI$1000,ROW()+103*(COLUMN()-8),0)</f>
        <v>#N/A</v>
      </c>
      <c r="J40" s="81" t="str">
        <f>HLOOKUP($K$2,'Espelho dos Dados'!$G$1:$AI$1000,ROW()+103*(COLUMN()-8),0)</f>
        <v>#N/A</v>
      </c>
      <c r="K40" s="81" t="str">
        <f>HLOOKUP($K$2,'Espelho dos Dados'!$G$1:$AI$1000,ROW()+103*(COLUMN()-8),0)</f>
        <v>#N/A</v>
      </c>
      <c r="L40" s="81" t="str">
        <f>HLOOKUP($K$2,'Espelho dos Dados'!$G$1:$AI$1000,ROW()+103*(COLUMN()-8),0)</f>
        <v>#N/A</v>
      </c>
      <c r="M40" s="81"/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35"/>
    </row>
    <row r="41" hidden="1">
      <c r="A41" s="83"/>
      <c r="B41" s="83"/>
      <c r="C41" s="83"/>
      <c r="D41" s="84"/>
      <c r="E41" s="84"/>
      <c r="F41" s="85"/>
      <c r="G41" s="86"/>
      <c r="H41" s="86" t="str">
        <f>HLOOKUP($K$2,'Espelho dos Dados'!$G$1:$AI$1000,ROW()+103*(COLUMN()-8),0)</f>
        <v>#N/A</v>
      </c>
      <c r="I41" s="86" t="str">
        <f>HLOOKUP($K$2,'Espelho dos Dados'!$G$1:$AI$1000,ROW()+103*(COLUMN()-8),0)</f>
        <v>#N/A</v>
      </c>
      <c r="J41" s="86" t="str">
        <f>HLOOKUP($K$2,'Espelho dos Dados'!$G$1:$AI$1000,ROW()+103*(COLUMN()-8),0)</f>
        <v>#N/A</v>
      </c>
      <c r="K41" s="86" t="str">
        <f>HLOOKUP($K$2,'Espelho dos Dados'!$G$1:$AI$1000,ROW()+103*(COLUMN()-8),0)</f>
        <v>#N/A</v>
      </c>
      <c r="L41" s="86" t="str">
        <f>HLOOKUP($K$2,'Espelho dos Dados'!$G$1:$AI$1000,ROW()+103*(COLUMN()-8),0)</f>
        <v>#N/A</v>
      </c>
      <c r="M41" s="8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35"/>
    </row>
    <row r="42" hidden="1">
      <c r="A42" s="83"/>
      <c r="B42" s="83"/>
      <c r="C42" s="83"/>
      <c r="D42" s="84"/>
      <c r="E42" s="84"/>
      <c r="F42" s="85"/>
      <c r="G42" s="86"/>
      <c r="H42" s="86" t="str">
        <f>HLOOKUP($K$2,'Espelho dos Dados'!$G$1:$AI$1000,ROW()+103*(COLUMN()-8),0)</f>
        <v>#N/A</v>
      </c>
      <c r="I42" s="86" t="str">
        <f>HLOOKUP($K$2,'Espelho dos Dados'!$G$1:$AI$1000,ROW()+103*(COLUMN()-8),0)</f>
        <v>#N/A</v>
      </c>
      <c r="J42" s="86" t="str">
        <f>HLOOKUP($K$2,'Espelho dos Dados'!$G$1:$AI$1000,ROW()+103*(COLUMN()-8),0)</f>
        <v>#N/A</v>
      </c>
      <c r="K42" s="86" t="str">
        <f>HLOOKUP($K$2,'Espelho dos Dados'!$G$1:$AI$1000,ROW()+103*(COLUMN()-8),0)</f>
        <v>#N/A</v>
      </c>
      <c r="L42" s="86" t="str">
        <f>HLOOKUP($K$2,'Espelho dos Dados'!$G$1:$AI$1000,ROW()+103*(COLUMN()-8),0)</f>
        <v>#N/A</v>
      </c>
      <c r="M42" s="86"/>
      <c r="N42" s="3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35"/>
    </row>
    <row r="43" hidden="1">
      <c r="A43" s="83"/>
      <c r="B43" s="83"/>
      <c r="C43" s="83"/>
      <c r="D43" s="84"/>
      <c r="E43" s="84"/>
      <c r="F43" s="85"/>
      <c r="G43" s="86"/>
      <c r="H43" s="86" t="str">
        <f>HLOOKUP($K$2,'Espelho dos Dados'!$G$1:$AI$1000,ROW()+103*(COLUMN()-8),0)</f>
        <v>#N/A</v>
      </c>
      <c r="I43" s="86" t="str">
        <f>HLOOKUP($K$2,'Espelho dos Dados'!$G$1:$AI$1000,ROW()+103*(COLUMN()-8),0)</f>
        <v>#N/A</v>
      </c>
      <c r="J43" s="86" t="str">
        <f>HLOOKUP($K$2,'Espelho dos Dados'!$G$1:$AI$1000,ROW()+103*(COLUMN()-8),0)</f>
        <v>#N/A</v>
      </c>
      <c r="K43" s="86" t="str">
        <f>HLOOKUP($K$2,'Espelho dos Dados'!$G$1:$AI$1000,ROW()+103*(COLUMN()-8),0)</f>
        <v>#N/A</v>
      </c>
      <c r="L43" s="86" t="str">
        <f>HLOOKUP($K$2,'Espelho dos Dados'!$G$1:$AI$1000,ROW()+103*(COLUMN()-8),0)</f>
        <v>#N/A</v>
      </c>
      <c r="M43" s="8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35"/>
    </row>
    <row r="44" hidden="1">
      <c r="A44" s="83"/>
      <c r="B44" s="83"/>
      <c r="C44" s="83"/>
      <c r="D44" s="84"/>
      <c r="E44" s="84"/>
      <c r="F44" s="85"/>
      <c r="G44" s="86"/>
      <c r="H44" s="86" t="str">
        <f>HLOOKUP($K$2,'Espelho dos Dados'!$G$1:$AI$1000,ROW()+103*(COLUMN()-8),0)</f>
        <v>#N/A</v>
      </c>
      <c r="I44" s="86" t="str">
        <f>HLOOKUP($K$2,'Espelho dos Dados'!$G$1:$AI$1000,ROW()+103*(COLUMN()-8),0)</f>
        <v>#N/A</v>
      </c>
      <c r="J44" s="86" t="str">
        <f>HLOOKUP($K$2,'Espelho dos Dados'!$G$1:$AI$1000,ROW()+103*(COLUMN()-8),0)</f>
        <v>#N/A</v>
      </c>
      <c r="K44" s="86" t="str">
        <f>HLOOKUP($K$2,'Espelho dos Dados'!$G$1:$AI$1000,ROW()+103*(COLUMN()-8),0)</f>
        <v>#N/A</v>
      </c>
      <c r="L44" s="86" t="str">
        <f>HLOOKUP($K$2,'Espelho dos Dados'!$G$1:$AI$1000,ROW()+103*(COLUMN()-8),0)</f>
        <v>#N/A</v>
      </c>
      <c r="M44" s="86"/>
      <c r="N44" s="3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35"/>
    </row>
    <row r="45" hidden="1">
      <c r="A45" s="83"/>
      <c r="B45" s="83"/>
      <c r="C45" s="83"/>
      <c r="D45" s="84"/>
      <c r="E45" s="84"/>
      <c r="F45" s="85"/>
      <c r="G45" s="86"/>
      <c r="H45" s="86" t="str">
        <f>HLOOKUP($K$2,'Espelho dos Dados'!$G$1:$AI$1000,ROW()+103*(COLUMN()-8),0)</f>
        <v>#N/A</v>
      </c>
      <c r="I45" s="86" t="str">
        <f>HLOOKUP($K$2,'Espelho dos Dados'!$G$1:$AI$1000,ROW()+103*(COLUMN()-8),0)</f>
        <v>#N/A</v>
      </c>
      <c r="J45" s="86" t="str">
        <f>HLOOKUP($K$2,'Espelho dos Dados'!$G$1:$AI$1000,ROW()+103*(COLUMN()-8),0)</f>
        <v>#N/A</v>
      </c>
      <c r="K45" s="86" t="str">
        <f>HLOOKUP($K$2,'Espelho dos Dados'!$G$1:$AI$1000,ROW()+103*(COLUMN()-8),0)</f>
        <v>#N/A</v>
      </c>
      <c r="L45" s="86" t="str">
        <f>HLOOKUP($K$2,'Espelho dos Dados'!$G$1:$AI$1000,ROW()+103*(COLUMN()-8),0)</f>
        <v>#N/A</v>
      </c>
      <c r="M45" s="86"/>
      <c r="N45" s="3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35"/>
    </row>
    <row r="46">
      <c r="A46" s="28"/>
      <c r="B46" s="28"/>
      <c r="C46" s="28"/>
      <c r="D46" s="73">
        <v>0.5</v>
      </c>
      <c r="E46" s="73">
        <v>0.5347222222222222</v>
      </c>
      <c r="F46" s="74" t="s">
        <v>16</v>
      </c>
      <c r="G46" s="75"/>
      <c r="H46" s="32" t="str">
        <f>HLOOKUP($K$2,'Espelho dos Dados'!$G$1:$AI$1000,ROW()+103*(COLUMN()-8),0)</f>
        <v>#N/A</v>
      </c>
      <c r="I46" s="33" t="str">
        <f>HLOOKUP($K$2,'Espelho dos Dados'!$G$1:$AI$1000,ROW()+103*(COLUMN()-8),0)</f>
        <v>#N/A</v>
      </c>
      <c r="J46" s="33" t="str">
        <f>HLOOKUP($K$2,'Espelho dos Dados'!$G$1:$AI$1000,ROW()+103*(COLUMN()-8),0)</f>
        <v>#N/A</v>
      </c>
      <c r="K46" s="33" t="str">
        <f>HLOOKUP($K$2,'Espelho dos Dados'!$G$1:$AI$1000,ROW()+103*(COLUMN()-8),0)</f>
        <v>#N/A</v>
      </c>
      <c r="L46" s="33" t="str">
        <f>HLOOKUP($K$2,'Espelho dos Dados'!$G$1:$AI$1000,ROW()+103*(COLUMN()-8),0)</f>
        <v>#N/A</v>
      </c>
      <c r="M46" s="34"/>
      <c r="N46" s="3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5"/>
    </row>
    <row r="47">
      <c r="A47" s="28"/>
      <c r="B47" s="28"/>
      <c r="C47" s="28"/>
      <c r="D47" s="38"/>
      <c r="E47" s="38"/>
      <c r="F47" s="38"/>
      <c r="G47" s="76"/>
      <c r="H47" s="41" t="str">
        <f>HLOOKUP($K$2,'Espelho dos Dados'!$G$1:$AI$1000,ROW()+103*(COLUMN()-8),0)</f>
        <v>#N/A</v>
      </c>
      <c r="I47" s="42" t="str">
        <f>HLOOKUP($K$2,'Espelho dos Dados'!$G$1:$AI$1000,ROW()+103*(COLUMN()-8),0)</f>
        <v>#N/A</v>
      </c>
      <c r="J47" s="42" t="str">
        <f>HLOOKUP($K$2,'Espelho dos Dados'!$G$1:$AI$1000,ROW()+103*(COLUMN()-8),0)</f>
        <v>#N/A</v>
      </c>
      <c r="K47" s="42" t="str">
        <f>HLOOKUP($K$2,'Espelho dos Dados'!$G$1:$AI$1000,ROW()+103*(COLUMN()-8),0)</f>
        <v>#N/A</v>
      </c>
      <c r="L47" s="42" t="str">
        <f>HLOOKUP($K$2,'Espelho dos Dados'!$G$1:$AI$1000,ROW()+103*(COLUMN()-8),0)</f>
        <v>#N/A</v>
      </c>
      <c r="M47" s="43"/>
      <c r="N47" s="3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35"/>
    </row>
    <row r="48">
      <c r="A48" s="28"/>
      <c r="B48" s="28"/>
      <c r="C48" s="28"/>
      <c r="D48" s="38"/>
      <c r="E48" s="38"/>
      <c r="F48" s="38"/>
      <c r="G48" s="76"/>
      <c r="H48" s="44" t="str">
        <f>HLOOKUP($K$2,'Espelho dos Dados'!$G$1:$AI$1000,ROW()+103*(COLUMN()-8),0)</f>
        <v>#N/A</v>
      </c>
      <c r="I48" s="45" t="str">
        <f>HLOOKUP($K$2,'Espelho dos Dados'!$G$1:$AI$1000,ROW()+103*(COLUMN()-8),0)</f>
        <v>#N/A</v>
      </c>
      <c r="J48" s="45" t="str">
        <f>HLOOKUP($K$2,'Espelho dos Dados'!$G$1:$AI$1000,ROW()+103*(COLUMN()-8),0)</f>
        <v>#N/A</v>
      </c>
      <c r="K48" s="45" t="str">
        <f>HLOOKUP($K$2,'Espelho dos Dados'!$G$1:$AI$1000,ROW()+103*(COLUMN()-8),0)</f>
        <v>#N/A</v>
      </c>
      <c r="L48" s="45" t="str">
        <f>HLOOKUP($K$2,'Espelho dos Dados'!$G$1:$AI$1000,ROW()+103*(COLUMN()-8),0)</f>
        <v>#N/A</v>
      </c>
      <c r="M48" s="4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35"/>
    </row>
    <row r="49">
      <c r="A49" s="28"/>
      <c r="B49" s="28"/>
      <c r="C49" s="28"/>
      <c r="D49" s="38"/>
      <c r="E49" s="38"/>
      <c r="F49" s="38"/>
      <c r="G49" s="76"/>
      <c r="H49" s="44" t="str">
        <f>HLOOKUP($K$2,'Espelho dos Dados'!$G$1:$AI$1000,ROW()+103*(COLUMN()-8),0)</f>
        <v>#N/A</v>
      </c>
      <c r="I49" s="45" t="str">
        <f>HLOOKUP($K$2,'Espelho dos Dados'!$G$1:$AI$1000,ROW()+103*(COLUMN()-8),0)</f>
        <v>#N/A</v>
      </c>
      <c r="J49" s="45" t="str">
        <f>HLOOKUP($K$2,'Espelho dos Dados'!$G$1:$AI$1000,ROW()+103*(COLUMN()-8),0)</f>
        <v>#N/A</v>
      </c>
      <c r="K49" s="45" t="str">
        <f>HLOOKUP($K$2,'Espelho dos Dados'!$G$1:$AI$1000,ROW()+103*(COLUMN()-8),0)</f>
        <v>#N/A</v>
      </c>
      <c r="L49" s="45" t="str">
        <f>HLOOKUP($K$2,'Espelho dos Dados'!$G$1:$AI$1000,ROW()+103*(COLUMN()-8),0)</f>
        <v>#N/A</v>
      </c>
      <c r="M49" s="46"/>
      <c r="N49" s="3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35"/>
    </row>
    <row r="50">
      <c r="A50" s="28"/>
      <c r="B50" s="28"/>
      <c r="C50" s="28"/>
      <c r="D50" s="38"/>
      <c r="E50" s="38"/>
      <c r="F50" s="38"/>
      <c r="G50" s="76"/>
      <c r="H50" s="44" t="str">
        <f>HLOOKUP($K$2,'Espelho dos Dados'!$G$1:$AI$1000,ROW()+103*(COLUMN()-8),0)</f>
        <v>#N/A</v>
      </c>
      <c r="I50" s="45" t="str">
        <f>HLOOKUP($K$2,'Espelho dos Dados'!$G$1:$AI$1000,ROW()+103*(COLUMN()-8),0)</f>
        <v>#N/A</v>
      </c>
      <c r="J50" s="45" t="str">
        <f>HLOOKUP($K$2,'Espelho dos Dados'!$G$1:$AI$1000,ROW()+103*(COLUMN()-8),0)</f>
        <v>#N/A</v>
      </c>
      <c r="K50" s="45" t="str">
        <f>HLOOKUP($K$2,'Espelho dos Dados'!$G$1:$AI$1000,ROW()+103*(COLUMN()-8),0)</f>
        <v>#N/A</v>
      </c>
      <c r="L50" s="45" t="str">
        <f>HLOOKUP($K$2,'Espelho dos Dados'!$G$1:$AI$1000,ROW()+103*(COLUMN()-8),0)</f>
        <v>#N/A</v>
      </c>
      <c r="M50" s="46"/>
      <c r="N50" s="3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35"/>
    </row>
    <row r="51">
      <c r="A51" s="28"/>
      <c r="B51" s="28"/>
      <c r="C51" s="28"/>
      <c r="D51" s="48"/>
      <c r="E51" s="48"/>
      <c r="F51" s="48"/>
      <c r="G51" s="77"/>
      <c r="H51" s="51" t="str">
        <f>HLOOKUP($K$2,'Espelho dos Dados'!$G$1:$AI$1000,ROW()+103*(COLUMN()-8),0)</f>
        <v>#N/A</v>
      </c>
      <c r="I51" s="52" t="str">
        <f>HLOOKUP($K$2,'Espelho dos Dados'!$G$1:$AI$1000,ROW()+103*(COLUMN()-8),0)</f>
        <v>#N/A</v>
      </c>
      <c r="J51" s="52" t="str">
        <f>HLOOKUP($K$2,'Espelho dos Dados'!$G$1:$AI$1000,ROW()+103*(COLUMN()-8),0)</f>
        <v>#N/A</v>
      </c>
      <c r="K51" s="52" t="str">
        <f>HLOOKUP($K$2,'Espelho dos Dados'!$G$1:$AI$1000,ROW()+103*(COLUMN()-8),0)</f>
        <v>#N/A</v>
      </c>
      <c r="L51" s="52" t="str">
        <f>HLOOKUP($K$2,'Espelho dos Dados'!$G$1:$AI$1000,ROW()+103*(COLUMN()-8),0)</f>
        <v>#N/A</v>
      </c>
      <c r="M51" s="53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5"/>
    </row>
    <row r="52">
      <c r="A52" s="54"/>
      <c r="B52" s="54"/>
      <c r="C52" s="54"/>
      <c r="D52" s="55">
        <v>0.5347222222222222</v>
      </c>
      <c r="E52" s="55">
        <v>0.5694444444444444</v>
      </c>
      <c r="F52" s="56" t="s">
        <v>17</v>
      </c>
      <c r="G52" s="57"/>
      <c r="H52" s="58" t="str">
        <f>HLOOKUP($K$2,'Espelho dos Dados'!$G$1:$AI$1000,ROW()+103*(COLUMN()-8),0)</f>
        <v>#N/A</v>
      </c>
      <c r="I52" s="59" t="str">
        <f>HLOOKUP($K$2,'Espelho dos Dados'!$G$1:$AI$1000,ROW()+103*(COLUMN()-8),0)</f>
        <v>#N/A</v>
      </c>
      <c r="J52" s="59" t="str">
        <f>HLOOKUP($K$2,'Espelho dos Dados'!$G$1:$AI$1000,ROW()+103*(COLUMN()-8),0)</f>
        <v>#N/A</v>
      </c>
      <c r="K52" s="59" t="str">
        <f>HLOOKUP($K$2,'Espelho dos Dados'!$G$1:$AI$1000,ROW()+103*(COLUMN()-8),0)</f>
        <v>#N/A</v>
      </c>
      <c r="L52" s="59" t="str">
        <f>HLOOKUP($K$2,'Espelho dos Dados'!$G$1:$AI$1000,ROW()+103*(COLUMN()-8),0)</f>
        <v>#N/A</v>
      </c>
      <c r="M52" s="60"/>
      <c r="N52" s="3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5"/>
    </row>
    <row r="53">
      <c r="A53" s="54"/>
      <c r="B53" s="54"/>
      <c r="C53" s="54"/>
      <c r="D53" s="38"/>
      <c r="E53" s="38"/>
      <c r="F53" s="38"/>
      <c r="G53" s="62"/>
      <c r="H53" s="63" t="str">
        <f>HLOOKUP($K$2,'Espelho dos Dados'!$G$1:$AI$1000,ROW()+103*(COLUMN()-8),0)</f>
        <v>#N/A</v>
      </c>
      <c r="I53" s="64" t="str">
        <f>HLOOKUP($K$2,'Espelho dos Dados'!$G$1:$AI$1000,ROW()+103*(COLUMN()-8),0)</f>
        <v>#N/A</v>
      </c>
      <c r="J53" s="64" t="str">
        <f>HLOOKUP($K$2,'Espelho dos Dados'!$G$1:$AI$1000,ROW()+103*(COLUMN()-8),0)</f>
        <v>#N/A</v>
      </c>
      <c r="K53" s="64" t="str">
        <f>HLOOKUP($K$2,'Espelho dos Dados'!$G$1:$AI$1000,ROW()+103*(COLUMN()-8),0)</f>
        <v>#N/A</v>
      </c>
      <c r="L53" s="64" t="str">
        <f>HLOOKUP($K$2,'Espelho dos Dados'!$G$1:$AI$1000,ROW()+103*(COLUMN()-8),0)</f>
        <v>#N/A</v>
      </c>
      <c r="M53" s="65"/>
      <c r="N53" s="3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5"/>
    </row>
    <row r="54">
      <c r="A54" s="54"/>
      <c r="B54" s="54"/>
      <c r="C54" s="54"/>
      <c r="D54" s="38"/>
      <c r="E54" s="38"/>
      <c r="F54" s="38"/>
      <c r="G54" s="62"/>
      <c r="H54" s="66" t="str">
        <f>HLOOKUP($K$2,'Espelho dos Dados'!$G$1:$AI$1000,ROW()+103*(COLUMN()-8),0)</f>
        <v>#N/A</v>
      </c>
      <c r="I54" s="67" t="str">
        <f>HLOOKUP($K$2,'Espelho dos Dados'!$G$1:$AI$1000,ROW()+103*(COLUMN()-8),0)</f>
        <v>#N/A</v>
      </c>
      <c r="J54" s="67" t="str">
        <f>HLOOKUP($K$2,'Espelho dos Dados'!$G$1:$AI$1000,ROW()+103*(COLUMN()-8),0)</f>
        <v>#N/A</v>
      </c>
      <c r="K54" s="67" t="str">
        <f>HLOOKUP($K$2,'Espelho dos Dados'!$G$1:$AI$1000,ROW()+103*(COLUMN()-8),0)</f>
        <v>#N/A</v>
      </c>
      <c r="L54" s="67" t="str">
        <f>HLOOKUP($K$2,'Espelho dos Dados'!$G$1:$AI$1000,ROW()+103*(COLUMN()-8),0)</f>
        <v>#N/A</v>
      </c>
      <c r="M54" s="68"/>
      <c r="N54" s="3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5"/>
    </row>
    <row r="55">
      <c r="A55" s="54"/>
      <c r="B55" s="54"/>
      <c r="C55" s="54"/>
      <c r="D55" s="38"/>
      <c r="E55" s="38"/>
      <c r="F55" s="38"/>
      <c r="G55" s="62"/>
      <c r="H55" s="66" t="str">
        <f>HLOOKUP($K$2,'Espelho dos Dados'!$G$1:$AI$1000,ROW()+103*(COLUMN()-8),0)</f>
        <v>#N/A</v>
      </c>
      <c r="I55" s="67" t="str">
        <f>HLOOKUP($K$2,'Espelho dos Dados'!$G$1:$AI$1000,ROW()+103*(COLUMN()-8),0)</f>
        <v>#N/A</v>
      </c>
      <c r="J55" s="67" t="str">
        <f>HLOOKUP($K$2,'Espelho dos Dados'!$G$1:$AI$1000,ROW()+103*(COLUMN()-8),0)</f>
        <v>#N/A</v>
      </c>
      <c r="K55" s="67" t="str">
        <f>HLOOKUP($K$2,'Espelho dos Dados'!$G$1:$AI$1000,ROW()+103*(COLUMN()-8),0)</f>
        <v>#N/A</v>
      </c>
      <c r="L55" s="67" t="str">
        <f>HLOOKUP($K$2,'Espelho dos Dados'!$G$1:$AI$1000,ROW()+103*(COLUMN()-8),0)</f>
        <v>#N/A</v>
      </c>
      <c r="M55" s="68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35"/>
    </row>
    <row r="56">
      <c r="A56" s="54"/>
      <c r="B56" s="54"/>
      <c r="C56" s="54"/>
      <c r="D56" s="38"/>
      <c r="E56" s="38"/>
      <c r="F56" s="38"/>
      <c r="G56" s="62"/>
      <c r="H56" s="66" t="str">
        <f>HLOOKUP($K$2,'Espelho dos Dados'!$G$1:$AI$1000,ROW()+103*(COLUMN()-8),0)</f>
        <v>#N/A</v>
      </c>
      <c r="I56" s="67" t="str">
        <f>HLOOKUP($K$2,'Espelho dos Dados'!$G$1:$AI$1000,ROW()+103*(COLUMN()-8),0)</f>
        <v>#N/A</v>
      </c>
      <c r="J56" s="67" t="str">
        <f>HLOOKUP($K$2,'Espelho dos Dados'!$G$1:$AI$1000,ROW()+103*(COLUMN()-8),0)</f>
        <v>#N/A</v>
      </c>
      <c r="K56" s="67" t="str">
        <f>HLOOKUP($K$2,'Espelho dos Dados'!$G$1:$AI$1000,ROW()+103*(COLUMN()-8),0)</f>
        <v>#N/A</v>
      </c>
      <c r="L56" s="67" t="str">
        <f>HLOOKUP($K$2,'Espelho dos Dados'!$G$1:$AI$1000,ROW()+103*(COLUMN()-8),0)</f>
        <v>#N/A</v>
      </c>
      <c r="M56" s="68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35"/>
    </row>
    <row r="57">
      <c r="A57" s="54"/>
      <c r="B57" s="54"/>
      <c r="C57" s="54"/>
      <c r="D57" s="48"/>
      <c r="E57" s="48"/>
      <c r="F57" s="48"/>
      <c r="G57" s="62"/>
      <c r="H57" s="70" t="str">
        <f>HLOOKUP($K$2,'Espelho dos Dados'!$G$1:$AI$1000,ROW()+103*(COLUMN()-8),0)</f>
        <v>#N/A</v>
      </c>
      <c r="I57" s="71" t="str">
        <f>HLOOKUP($K$2,'Espelho dos Dados'!$G$1:$AI$1000,ROW()+103*(COLUMN()-8),0)</f>
        <v>#N/A</v>
      </c>
      <c r="J57" s="71" t="str">
        <f>HLOOKUP($K$2,'Espelho dos Dados'!$G$1:$AI$1000,ROW()+103*(COLUMN()-8),0)</f>
        <v>#N/A</v>
      </c>
      <c r="K57" s="71" t="str">
        <f>HLOOKUP($K$2,'Espelho dos Dados'!$G$1:$AI$1000,ROW()+103*(COLUMN()-8),0)</f>
        <v>#N/A</v>
      </c>
      <c r="L57" s="71" t="str">
        <f>HLOOKUP($K$2,'Espelho dos Dados'!$G$1:$AI$1000,ROW()+103*(COLUMN()-8),0)</f>
        <v>#N/A</v>
      </c>
      <c r="M57" s="72"/>
      <c r="N57" s="3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35"/>
    </row>
    <row r="58">
      <c r="A58" s="28"/>
      <c r="B58" s="28"/>
      <c r="C58" s="28"/>
      <c r="D58" s="73">
        <v>0.5694444444444444</v>
      </c>
      <c r="E58" s="73">
        <v>0.6041666666666666</v>
      </c>
      <c r="F58" s="74" t="s">
        <v>18</v>
      </c>
      <c r="G58" s="75"/>
      <c r="H58" s="32" t="str">
        <f>HLOOKUP($K$2,'Espelho dos Dados'!$G$1:$AI$1000,ROW()+103*(COLUMN()-8),0)</f>
        <v>#N/A</v>
      </c>
      <c r="I58" s="33" t="str">
        <f>HLOOKUP($K$2,'Espelho dos Dados'!$G$1:$AI$1000,ROW()+103*(COLUMN()-8),0)</f>
        <v>#N/A</v>
      </c>
      <c r="J58" s="33" t="str">
        <f>HLOOKUP($K$2,'Espelho dos Dados'!$G$1:$AI$1000,ROW()+103*(COLUMN()-8),0)</f>
        <v>#N/A</v>
      </c>
      <c r="K58" s="33" t="str">
        <f>HLOOKUP($K$2,'Espelho dos Dados'!$G$1:$AI$1000,ROW()+103*(COLUMN()-8),0)</f>
        <v>#N/A</v>
      </c>
      <c r="L58" s="33" t="str">
        <f>HLOOKUP($K$2,'Espelho dos Dados'!$G$1:$AI$1000,ROW()+103*(COLUMN()-8),0)</f>
        <v>#N/A</v>
      </c>
      <c r="M58" s="34"/>
      <c r="N58" s="3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35"/>
    </row>
    <row r="59">
      <c r="A59" s="28"/>
      <c r="B59" s="28"/>
      <c r="C59" s="28"/>
      <c r="D59" s="38"/>
      <c r="E59" s="38"/>
      <c r="F59" s="38"/>
      <c r="G59" s="76"/>
      <c r="H59" s="41" t="str">
        <f>HLOOKUP($K$2,'Espelho dos Dados'!$G$1:$AI$1000,ROW()+103*(COLUMN()-8),0)</f>
        <v>#N/A</v>
      </c>
      <c r="I59" s="42" t="str">
        <f>HLOOKUP($K$2,'Espelho dos Dados'!$G$1:$AI$1000,ROW()+103*(COLUMN()-8),0)</f>
        <v>#N/A</v>
      </c>
      <c r="J59" s="42" t="str">
        <f>HLOOKUP($K$2,'Espelho dos Dados'!$G$1:$AI$1000,ROW()+103*(COLUMN()-8),0)</f>
        <v>#N/A</v>
      </c>
      <c r="K59" s="42" t="str">
        <f>HLOOKUP($K$2,'Espelho dos Dados'!$G$1:$AI$1000,ROW()+103*(COLUMN()-8),0)</f>
        <v>#N/A</v>
      </c>
      <c r="L59" s="42" t="str">
        <f>HLOOKUP($K$2,'Espelho dos Dados'!$G$1:$AI$1000,ROW()+103*(COLUMN()-8),0)</f>
        <v>#N/A</v>
      </c>
      <c r="M59" s="43"/>
      <c r="N59" s="3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35"/>
    </row>
    <row r="60">
      <c r="A60" s="28"/>
      <c r="B60" s="28"/>
      <c r="C60" s="28"/>
      <c r="D60" s="38"/>
      <c r="E60" s="38"/>
      <c r="F60" s="38"/>
      <c r="G60" s="76"/>
      <c r="H60" s="44" t="str">
        <f>HLOOKUP($K$2,'Espelho dos Dados'!$G$1:$AI$1000,ROW()+103*(COLUMN()-8),0)</f>
        <v>#N/A</v>
      </c>
      <c r="I60" s="45" t="str">
        <f>HLOOKUP($K$2,'Espelho dos Dados'!$G$1:$AI$1000,ROW()+103*(COLUMN()-8),0)</f>
        <v>#N/A</v>
      </c>
      <c r="J60" s="45" t="str">
        <f>HLOOKUP($K$2,'Espelho dos Dados'!$G$1:$AI$1000,ROW()+103*(COLUMN()-8),0)</f>
        <v>#N/A</v>
      </c>
      <c r="K60" s="45" t="str">
        <f>HLOOKUP($K$2,'Espelho dos Dados'!$G$1:$AI$1000,ROW()+103*(COLUMN()-8),0)</f>
        <v>#N/A</v>
      </c>
      <c r="L60" s="45" t="str">
        <f>HLOOKUP($K$2,'Espelho dos Dados'!$G$1:$AI$1000,ROW()+103*(COLUMN()-8),0)</f>
        <v>#N/A</v>
      </c>
      <c r="M60" s="46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35"/>
    </row>
    <row r="61">
      <c r="A61" s="28"/>
      <c r="B61" s="28"/>
      <c r="C61" s="28"/>
      <c r="D61" s="38"/>
      <c r="E61" s="38"/>
      <c r="F61" s="38"/>
      <c r="G61" s="76"/>
      <c r="H61" s="44" t="str">
        <f>HLOOKUP($K$2,'Espelho dos Dados'!$G$1:$AI$1000,ROW()+103*(COLUMN()-8),0)</f>
        <v>#N/A</v>
      </c>
      <c r="I61" s="45" t="str">
        <f>HLOOKUP($K$2,'Espelho dos Dados'!$G$1:$AI$1000,ROW()+103*(COLUMN()-8),0)</f>
        <v>#N/A</v>
      </c>
      <c r="J61" s="45" t="str">
        <f>HLOOKUP($K$2,'Espelho dos Dados'!$G$1:$AI$1000,ROW()+103*(COLUMN()-8),0)</f>
        <v>#N/A</v>
      </c>
      <c r="K61" s="45" t="str">
        <f>HLOOKUP($K$2,'Espelho dos Dados'!$G$1:$AI$1000,ROW()+103*(COLUMN()-8),0)</f>
        <v>#N/A</v>
      </c>
      <c r="L61" s="45" t="str">
        <f>HLOOKUP($K$2,'Espelho dos Dados'!$G$1:$AI$1000,ROW()+103*(COLUMN()-8),0)</f>
        <v>#N/A</v>
      </c>
      <c r="M61" s="46"/>
      <c r="N61" s="3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5"/>
    </row>
    <row r="62">
      <c r="A62" s="28"/>
      <c r="B62" s="28"/>
      <c r="C62" s="28"/>
      <c r="D62" s="38"/>
      <c r="E62" s="38"/>
      <c r="F62" s="38"/>
      <c r="G62" s="76"/>
      <c r="H62" s="44" t="str">
        <f>HLOOKUP($K$2,'Espelho dos Dados'!$G$1:$AI$1000,ROW()+103*(COLUMN()-8),0)</f>
        <v>#N/A</v>
      </c>
      <c r="I62" s="45" t="str">
        <f>HLOOKUP($K$2,'Espelho dos Dados'!$G$1:$AI$1000,ROW()+103*(COLUMN()-8),0)</f>
        <v>#N/A</v>
      </c>
      <c r="J62" s="45" t="str">
        <f>HLOOKUP($K$2,'Espelho dos Dados'!$G$1:$AI$1000,ROW()+103*(COLUMN()-8),0)</f>
        <v>#N/A</v>
      </c>
      <c r="K62" s="45" t="str">
        <f>HLOOKUP($K$2,'Espelho dos Dados'!$G$1:$AI$1000,ROW()+103*(COLUMN()-8),0)</f>
        <v>#N/A</v>
      </c>
      <c r="L62" s="45" t="str">
        <f>HLOOKUP($K$2,'Espelho dos Dados'!$G$1:$AI$1000,ROW()+103*(COLUMN()-8),0)</f>
        <v>#N/A</v>
      </c>
      <c r="M62" s="46"/>
      <c r="N62" s="3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5"/>
    </row>
    <row r="63">
      <c r="A63" s="28"/>
      <c r="B63" s="28"/>
      <c r="C63" s="28"/>
      <c r="D63" s="48"/>
      <c r="E63" s="48"/>
      <c r="F63" s="48"/>
      <c r="G63" s="77"/>
      <c r="H63" s="51" t="str">
        <f>HLOOKUP($K$2,'Espelho dos Dados'!$G$1:$AI$1000,ROW()+103*(COLUMN()-8),0)</f>
        <v>#N/A</v>
      </c>
      <c r="I63" s="52" t="str">
        <f>HLOOKUP($K$2,'Espelho dos Dados'!$G$1:$AI$1000,ROW()+103*(COLUMN()-8),0)</f>
        <v>#N/A</v>
      </c>
      <c r="J63" s="52" t="str">
        <f>HLOOKUP($K$2,'Espelho dos Dados'!$G$1:$AI$1000,ROW()+103*(COLUMN()-8),0)</f>
        <v>#N/A</v>
      </c>
      <c r="K63" s="52" t="str">
        <f>HLOOKUP($K$2,'Espelho dos Dados'!$G$1:$AI$1000,ROW()+103*(COLUMN()-8),0)</f>
        <v>#N/A</v>
      </c>
      <c r="L63" s="52" t="str">
        <f>HLOOKUP($K$2,'Espelho dos Dados'!$G$1:$AI$1000,ROW()+103*(COLUMN()-8),0)</f>
        <v>#N/A</v>
      </c>
      <c r="M63" s="53"/>
      <c r="N63" s="35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  <c r="AN63" s="36"/>
      <c r="AO63" s="36"/>
      <c r="AP63" s="36"/>
      <c r="AQ63" s="36"/>
      <c r="AR63" s="36"/>
      <c r="AS63" s="36"/>
      <c r="AT63" s="3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1"/>
    </row>
    <row r="64">
      <c r="A64" s="78"/>
      <c r="B64" s="78"/>
      <c r="C64" s="78"/>
      <c r="D64" s="79">
        <v>0.6041666666666666</v>
      </c>
      <c r="E64" s="79">
        <v>0.611111111111111</v>
      </c>
      <c r="F64" s="80" t="s">
        <v>13</v>
      </c>
      <c r="G64" s="81"/>
      <c r="H64" s="81" t="str">
        <f>HLOOKUP($K$2,'Espelho dos Dados'!$G$1:$AI$1000,ROW()+103*(COLUMN()-8),0)</f>
        <v>#N/A</v>
      </c>
      <c r="I64" s="81" t="str">
        <f>HLOOKUP($K$2,'Espelho dos Dados'!$G$1:$AI$1000,ROW()+103*(COLUMN()-8),0)</f>
        <v>#N/A</v>
      </c>
      <c r="J64" s="81" t="str">
        <f>HLOOKUP($K$2,'Espelho dos Dados'!$G$1:$AI$1000,ROW()+103*(COLUMN()-8),0)</f>
        <v>#N/A</v>
      </c>
      <c r="K64" s="81" t="str">
        <f>HLOOKUP($K$2,'Espelho dos Dados'!$G$1:$AI$1000,ROW()+103*(COLUMN()-8),0)</f>
        <v>#N/A</v>
      </c>
      <c r="L64" s="81" t="str">
        <f>HLOOKUP($K$2,'Espelho dos Dados'!$G$1:$AI$1000,ROW()+103*(COLUMN()-8),0)</f>
        <v>#N/A</v>
      </c>
      <c r="M64" s="81"/>
      <c r="N64" s="3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35"/>
    </row>
    <row r="65" hidden="1">
      <c r="A65" s="83"/>
      <c r="B65" s="83"/>
      <c r="C65" s="83"/>
      <c r="D65" s="84"/>
      <c r="E65" s="84"/>
      <c r="F65" s="85"/>
      <c r="G65" s="86"/>
      <c r="H65" s="86" t="str">
        <f>HLOOKUP($K$2,'Espelho dos Dados'!$G$1:$AI$1000,ROW()+103*(COLUMN()-8),0)</f>
        <v>#N/A</v>
      </c>
      <c r="I65" s="86" t="str">
        <f>HLOOKUP($K$2,'Espelho dos Dados'!$G$1:$AI$1000,ROW()+103*(COLUMN()-8),0)</f>
        <v>#N/A</v>
      </c>
      <c r="J65" s="86" t="str">
        <f>HLOOKUP($K$2,'Espelho dos Dados'!$G$1:$AI$1000,ROW()+103*(COLUMN()-8),0)</f>
        <v>#N/A</v>
      </c>
      <c r="K65" s="86" t="str">
        <f>HLOOKUP($K$2,'Espelho dos Dados'!$G$1:$AI$1000,ROW()+103*(COLUMN()-8),0)</f>
        <v>#N/A</v>
      </c>
      <c r="L65" s="86" t="str">
        <f>HLOOKUP($K$2,'Espelho dos Dados'!$G$1:$AI$1000,ROW()+103*(COLUMN()-8),0)</f>
        <v>#N/A</v>
      </c>
      <c r="M65" s="86"/>
      <c r="N65" s="3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35"/>
    </row>
    <row r="66" hidden="1">
      <c r="A66" s="83"/>
      <c r="B66" s="83"/>
      <c r="C66" s="83"/>
      <c r="D66" s="84"/>
      <c r="E66" s="84"/>
      <c r="F66" s="85"/>
      <c r="G66" s="86"/>
      <c r="H66" s="86" t="str">
        <f>HLOOKUP($K$2,'Espelho dos Dados'!$G$1:$AI$1000,ROW()+103*(COLUMN()-8),0)</f>
        <v>#N/A</v>
      </c>
      <c r="I66" s="86" t="str">
        <f>HLOOKUP($K$2,'Espelho dos Dados'!$G$1:$AI$1000,ROW()+103*(COLUMN()-8),0)</f>
        <v>#N/A</v>
      </c>
      <c r="J66" s="86" t="str">
        <f>HLOOKUP($K$2,'Espelho dos Dados'!$G$1:$AI$1000,ROW()+103*(COLUMN()-8),0)</f>
        <v>#N/A</v>
      </c>
      <c r="K66" s="86" t="str">
        <f>HLOOKUP($K$2,'Espelho dos Dados'!$G$1:$AI$1000,ROW()+103*(COLUMN()-8),0)</f>
        <v>#N/A</v>
      </c>
      <c r="L66" s="86" t="str">
        <f>HLOOKUP($K$2,'Espelho dos Dados'!$G$1:$AI$1000,ROW()+103*(COLUMN()-8),0)</f>
        <v>#N/A</v>
      </c>
      <c r="M66" s="86"/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35"/>
    </row>
    <row r="67" hidden="1">
      <c r="A67" s="83"/>
      <c r="B67" s="83"/>
      <c r="C67" s="83"/>
      <c r="D67" s="84"/>
      <c r="E67" s="84"/>
      <c r="F67" s="85"/>
      <c r="G67" s="86"/>
      <c r="H67" s="86" t="str">
        <f>HLOOKUP($K$2,'Espelho dos Dados'!$G$1:$AI$1000,ROW()+103*(COLUMN()-8),0)</f>
        <v>#N/A</v>
      </c>
      <c r="I67" s="86" t="str">
        <f>HLOOKUP($K$2,'Espelho dos Dados'!$G$1:$AI$1000,ROW()+103*(COLUMN()-8),0)</f>
        <v>#N/A</v>
      </c>
      <c r="J67" s="86" t="str">
        <f>HLOOKUP($K$2,'Espelho dos Dados'!$G$1:$AI$1000,ROW()+103*(COLUMN()-8),0)</f>
        <v>#N/A</v>
      </c>
      <c r="K67" s="86" t="str">
        <f>HLOOKUP($K$2,'Espelho dos Dados'!$G$1:$AI$1000,ROW()+103*(COLUMN()-8),0)</f>
        <v>#N/A</v>
      </c>
      <c r="L67" s="86" t="str">
        <f>HLOOKUP($K$2,'Espelho dos Dados'!$G$1:$AI$1000,ROW()+103*(COLUMN()-8),0)</f>
        <v>#N/A</v>
      </c>
      <c r="M67" s="86"/>
      <c r="N67" s="3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35"/>
    </row>
    <row r="68" hidden="1">
      <c r="A68" s="83"/>
      <c r="B68" s="83"/>
      <c r="C68" s="83"/>
      <c r="D68" s="84"/>
      <c r="E68" s="84"/>
      <c r="F68" s="85"/>
      <c r="G68" s="86"/>
      <c r="H68" s="86" t="str">
        <f>HLOOKUP($K$2,'Espelho dos Dados'!$G$1:$AI$1000,ROW()+103*(COLUMN()-8),0)</f>
        <v>#N/A</v>
      </c>
      <c r="I68" s="86" t="str">
        <f>HLOOKUP($K$2,'Espelho dos Dados'!$G$1:$AI$1000,ROW()+103*(COLUMN()-8),0)</f>
        <v>#N/A</v>
      </c>
      <c r="J68" s="86" t="str">
        <f>HLOOKUP($K$2,'Espelho dos Dados'!$G$1:$AI$1000,ROW()+103*(COLUMN()-8),0)</f>
        <v>#N/A</v>
      </c>
      <c r="K68" s="86" t="str">
        <f>HLOOKUP($K$2,'Espelho dos Dados'!$G$1:$AI$1000,ROW()+103*(COLUMN()-8),0)</f>
        <v>#N/A</v>
      </c>
      <c r="L68" s="86" t="str">
        <f>HLOOKUP($K$2,'Espelho dos Dados'!$G$1:$AI$1000,ROW()+103*(COLUMN()-8),0)</f>
        <v>#N/A</v>
      </c>
      <c r="M68" s="86"/>
      <c r="N68" s="3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35"/>
    </row>
    <row r="69" hidden="1">
      <c r="A69" s="83"/>
      <c r="B69" s="83"/>
      <c r="C69" s="83"/>
      <c r="D69" s="84"/>
      <c r="E69" s="84"/>
      <c r="F69" s="85"/>
      <c r="G69" s="86"/>
      <c r="H69" s="86" t="str">
        <f>HLOOKUP($K$2,'Espelho dos Dados'!$G$1:$AI$1000,ROW()+103*(COLUMN()-8),0)</f>
        <v>#N/A</v>
      </c>
      <c r="I69" s="86" t="str">
        <f>HLOOKUP($K$2,'Espelho dos Dados'!$G$1:$AI$1000,ROW()+103*(COLUMN()-8),0)</f>
        <v>#N/A</v>
      </c>
      <c r="J69" s="86" t="str">
        <f>HLOOKUP($K$2,'Espelho dos Dados'!$G$1:$AI$1000,ROW()+103*(COLUMN()-8),0)</f>
        <v>#N/A</v>
      </c>
      <c r="K69" s="86" t="str">
        <f>HLOOKUP($K$2,'Espelho dos Dados'!$G$1:$AI$1000,ROW()+103*(COLUMN()-8),0)</f>
        <v>#N/A</v>
      </c>
      <c r="L69" s="86" t="str">
        <f>HLOOKUP($K$2,'Espelho dos Dados'!$G$1:$AI$1000,ROW()+103*(COLUMN()-8),0)</f>
        <v>#N/A</v>
      </c>
      <c r="M69" s="86"/>
      <c r="N69" s="3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35"/>
    </row>
    <row r="70">
      <c r="A70" s="28"/>
      <c r="B70" s="28"/>
      <c r="C70" s="28"/>
      <c r="D70" s="73">
        <v>0.611111111111111</v>
      </c>
      <c r="E70" s="73">
        <v>0.6458333333333334</v>
      </c>
      <c r="F70" s="74" t="s">
        <v>19</v>
      </c>
      <c r="G70" s="75"/>
      <c r="H70" s="32" t="str">
        <f>HLOOKUP($K$2,'Espelho dos Dados'!$G$1:$AI$1000,ROW()+103*(COLUMN()-8),0)</f>
        <v>#N/A</v>
      </c>
      <c r="I70" s="33" t="str">
        <f>HLOOKUP($K$2,'Espelho dos Dados'!$G$1:$AI$1000,ROW()+103*(COLUMN()-8),0)</f>
        <v>#N/A</v>
      </c>
      <c r="J70" s="33" t="str">
        <f>HLOOKUP($K$2,'Espelho dos Dados'!$G$1:$AI$1000,ROW()+103*(COLUMN()-8),0)</f>
        <v>#N/A</v>
      </c>
      <c r="K70" s="33" t="str">
        <f>HLOOKUP($K$2,'Espelho dos Dados'!$G$1:$AI$1000,ROW()+103*(COLUMN()-8),0)</f>
        <v>#N/A</v>
      </c>
      <c r="L70" s="33" t="str">
        <f>HLOOKUP($K$2,'Espelho dos Dados'!$G$1:$AI$1000,ROW()+103*(COLUMN()-8),0)</f>
        <v>#N/A</v>
      </c>
      <c r="M70" s="34"/>
      <c r="N70" s="3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5"/>
    </row>
    <row r="71">
      <c r="A71" s="28"/>
      <c r="B71" s="28"/>
      <c r="C71" s="28"/>
      <c r="D71" s="38"/>
      <c r="E71" s="38"/>
      <c r="F71" s="38"/>
      <c r="G71" s="76"/>
      <c r="H71" s="41" t="str">
        <f>HLOOKUP($K$2,'Espelho dos Dados'!$G$1:$AI$1000,ROW()+103*(COLUMN()-8),0)</f>
        <v>#N/A</v>
      </c>
      <c r="I71" s="42" t="str">
        <f>HLOOKUP($K$2,'Espelho dos Dados'!$G$1:$AI$1000,ROW()+103*(COLUMN()-8),0)</f>
        <v>#N/A</v>
      </c>
      <c r="J71" s="42" t="str">
        <f>HLOOKUP($K$2,'Espelho dos Dados'!$G$1:$AI$1000,ROW()+103*(COLUMN()-8),0)</f>
        <v>#N/A</v>
      </c>
      <c r="K71" s="42" t="str">
        <f>HLOOKUP($K$2,'Espelho dos Dados'!$G$1:$AI$1000,ROW()+103*(COLUMN()-8),0)</f>
        <v>#N/A</v>
      </c>
      <c r="L71" s="42" t="str">
        <f>HLOOKUP($K$2,'Espelho dos Dados'!$G$1:$AI$1000,ROW()+103*(COLUMN()-8),0)</f>
        <v>#N/A</v>
      </c>
      <c r="M71" s="43"/>
      <c r="N71" s="3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5"/>
    </row>
    <row r="72">
      <c r="A72" s="28"/>
      <c r="B72" s="28"/>
      <c r="C72" s="28"/>
      <c r="D72" s="38"/>
      <c r="E72" s="38"/>
      <c r="F72" s="38"/>
      <c r="G72" s="76"/>
      <c r="H72" s="44" t="str">
        <f>HLOOKUP($K$2,'Espelho dos Dados'!$G$1:$AI$1000,ROW()+103*(COLUMN()-8),0)</f>
        <v>#N/A</v>
      </c>
      <c r="I72" s="45" t="str">
        <f>HLOOKUP($K$2,'Espelho dos Dados'!$G$1:$AI$1000,ROW()+103*(COLUMN()-8),0)</f>
        <v>#N/A</v>
      </c>
      <c r="J72" s="45" t="str">
        <f>HLOOKUP($K$2,'Espelho dos Dados'!$G$1:$AI$1000,ROW()+103*(COLUMN()-8),0)</f>
        <v>#N/A</v>
      </c>
      <c r="K72" s="45" t="str">
        <f>HLOOKUP($K$2,'Espelho dos Dados'!$G$1:$AI$1000,ROW()+103*(COLUMN()-8),0)</f>
        <v>#N/A</v>
      </c>
      <c r="L72" s="45" t="str">
        <f>HLOOKUP($K$2,'Espelho dos Dados'!$G$1:$AI$1000,ROW()+103*(COLUMN()-8),0)</f>
        <v>#N/A</v>
      </c>
      <c r="M72" s="4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5"/>
    </row>
    <row r="73">
      <c r="A73" s="28"/>
      <c r="B73" s="28"/>
      <c r="C73" s="28"/>
      <c r="D73" s="38"/>
      <c r="E73" s="38"/>
      <c r="F73" s="38"/>
      <c r="G73" s="76"/>
      <c r="H73" s="44" t="str">
        <f>HLOOKUP($K$2,'Espelho dos Dados'!$G$1:$AI$1000,ROW()+103*(COLUMN()-8),0)</f>
        <v>#N/A</v>
      </c>
      <c r="I73" s="45" t="str">
        <f>HLOOKUP($K$2,'Espelho dos Dados'!$G$1:$AI$1000,ROW()+103*(COLUMN()-8),0)</f>
        <v>#N/A</v>
      </c>
      <c r="J73" s="45" t="str">
        <f>HLOOKUP($K$2,'Espelho dos Dados'!$G$1:$AI$1000,ROW()+103*(COLUMN()-8),0)</f>
        <v>#N/A</v>
      </c>
      <c r="K73" s="45" t="str">
        <f>HLOOKUP($K$2,'Espelho dos Dados'!$G$1:$AI$1000,ROW()+103*(COLUMN()-8),0)</f>
        <v>#N/A</v>
      </c>
      <c r="L73" s="45" t="str">
        <f>HLOOKUP($K$2,'Espelho dos Dados'!$G$1:$AI$1000,ROW()+103*(COLUMN()-8),0)</f>
        <v>#N/A</v>
      </c>
      <c r="M73" s="46"/>
      <c r="N73" s="3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35"/>
    </row>
    <row r="74">
      <c r="A74" s="28"/>
      <c r="B74" s="28"/>
      <c r="C74" s="28"/>
      <c r="D74" s="38"/>
      <c r="E74" s="38"/>
      <c r="F74" s="38"/>
      <c r="G74" s="76"/>
      <c r="H74" s="44" t="str">
        <f>HLOOKUP($K$2,'Espelho dos Dados'!$G$1:$AI$1000,ROW()+103*(COLUMN()-8),0)</f>
        <v>#N/A</v>
      </c>
      <c r="I74" s="45" t="str">
        <f>HLOOKUP($K$2,'Espelho dos Dados'!$G$1:$AI$1000,ROW()+103*(COLUMN()-8),0)</f>
        <v>#N/A</v>
      </c>
      <c r="J74" s="45" t="str">
        <f>HLOOKUP($K$2,'Espelho dos Dados'!$G$1:$AI$1000,ROW()+103*(COLUMN()-8),0)</f>
        <v>#N/A</v>
      </c>
      <c r="K74" s="45" t="str">
        <f>HLOOKUP($K$2,'Espelho dos Dados'!$G$1:$AI$1000,ROW()+103*(COLUMN()-8),0)</f>
        <v>#N/A</v>
      </c>
      <c r="L74" s="45" t="str">
        <f>HLOOKUP($K$2,'Espelho dos Dados'!$G$1:$AI$1000,ROW()+103*(COLUMN()-8),0)</f>
        <v>#N/A</v>
      </c>
      <c r="M74" s="46"/>
      <c r="N74" s="3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35"/>
    </row>
    <row r="75">
      <c r="A75" s="28"/>
      <c r="B75" s="28"/>
      <c r="C75" s="28"/>
      <c r="D75" s="48"/>
      <c r="E75" s="48"/>
      <c r="F75" s="48"/>
      <c r="G75" s="77"/>
      <c r="H75" s="51" t="str">
        <f>HLOOKUP($K$2,'Espelho dos Dados'!$G$1:$AI$1000,ROW()+103*(COLUMN()-8),0)</f>
        <v>#N/A</v>
      </c>
      <c r="I75" s="52" t="str">
        <f>HLOOKUP($K$2,'Espelho dos Dados'!$G$1:$AI$1000,ROW()+103*(COLUMN()-8),0)</f>
        <v>#N/A</v>
      </c>
      <c r="J75" s="52" t="str">
        <f>HLOOKUP($K$2,'Espelho dos Dados'!$G$1:$AI$1000,ROW()+103*(COLUMN()-8),0)</f>
        <v>#N/A</v>
      </c>
      <c r="K75" s="52" t="str">
        <f>HLOOKUP($K$2,'Espelho dos Dados'!$G$1:$AI$1000,ROW()+103*(COLUMN()-8),0)</f>
        <v>#N/A</v>
      </c>
      <c r="L75" s="52" t="str">
        <f>HLOOKUP($K$2,'Espelho dos Dados'!$G$1:$AI$1000,ROW()+103*(COLUMN()-8),0)</f>
        <v>#N/A</v>
      </c>
      <c r="M75" s="53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35"/>
    </row>
    <row r="76">
      <c r="A76" s="54"/>
      <c r="B76" s="54"/>
      <c r="C76" s="54"/>
      <c r="D76" s="55">
        <v>0.6458333333333334</v>
      </c>
      <c r="E76" s="55">
        <v>0.6805555555555555</v>
      </c>
      <c r="F76" s="56" t="s">
        <v>20</v>
      </c>
      <c r="G76" s="57"/>
      <c r="H76" s="58" t="str">
        <f>HLOOKUP($K$2,'Espelho dos Dados'!$G$1:$AI$1000,ROW()+103*(COLUMN()-8),0)</f>
        <v>#N/A</v>
      </c>
      <c r="I76" s="59" t="str">
        <f>HLOOKUP($K$2,'Espelho dos Dados'!$G$1:$AI$1000,ROW()+103*(COLUMN()-8),0)</f>
        <v>#N/A</v>
      </c>
      <c r="J76" s="59" t="str">
        <f>HLOOKUP($K$2,'Espelho dos Dados'!$G$1:$AI$1000,ROW()+103*(COLUMN()-8),0)</f>
        <v>#N/A</v>
      </c>
      <c r="K76" s="59" t="str">
        <f>HLOOKUP($K$2,'Espelho dos Dados'!$G$1:$AI$1000,ROW()+103*(COLUMN()-8),0)</f>
        <v>#N/A</v>
      </c>
      <c r="L76" s="59" t="str">
        <f>HLOOKUP($K$2,'Espelho dos Dados'!$G$1:$AI$1000,ROW()+103*(COLUMN()-8),0)</f>
        <v>#N/A</v>
      </c>
      <c r="M76" s="60"/>
      <c r="N76" s="3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35"/>
    </row>
    <row r="77">
      <c r="A77" s="54"/>
      <c r="B77" s="54"/>
      <c r="C77" s="54"/>
      <c r="D77" s="38"/>
      <c r="E77" s="38"/>
      <c r="F77" s="38"/>
      <c r="G77" s="62"/>
      <c r="H77" s="63" t="str">
        <f>HLOOKUP($K$2,'Espelho dos Dados'!$G$1:$AI$1000,ROW()+103*(COLUMN()-8),0)</f>
        <v>#N/A</v>
      </c>
      <c r="I77" s="64" t="str">
        <f>HLOOKUP($K$2,'Espelho dos Dados'!$G$1:$AI$1000,ROW()+103*(COLUMN()-8),0)</f>
        <v>#N/A</v>
      </c>
      <c r="J77" s="64" t="str">
        <f>HLOOKUP($K$2,'Espelho dos Dados'!$G$1:$AI$1000,ROW()+103*(COLUMN()-8),0)</f>
        <v>#N/A</v>
      </c>
      <c r="K77" s="64" t="str">
        <f>HLOOKUP($K$2,'Espelho dos Dados'!$G$1:$AI$1000,ROW()+103*(COLUMN()-8),0)</f>
        <v>#N/A</v>
      </c>
      <c r="L77" s="64" t="str">
        <f>HLOOKUP($K$2,'Espelho dos Dados'!$G$1:$AI$1000,ROW()+103*(COLUMN()-8),0)</f>
        <v>#N/A</v>
      </c>
      <c r="M77" s="65"/>
      <c r="N77" s="3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35"/>
    </row>
    <row r="78">
      <c r="A78" s="54"/>
      <c r="B78" s="54"/>
      <c r="C78" s="54"/>
      <c r="D78" s="38"/>
      <c r="E78" s="38"/>
      <c r="F78" s="38"/>
      <c r="G78" s="62"/>
      <c r="H78" s="66" t="str">
        <f>HLOOKUP($K$2,'Espelho dos Dados'!$G$1:$AI$1000,ROW()+103*(COLUMN()-8),0)</f>
        <v>#N/A</v>
      </c>
      <c r="I78" s="67" t="str">
        <f>HLOOKUP($K$2,'Espelho dos Dados'!$G$1:$AI$1000,ROW()+103*(COLUMN()-8),0)</f>
        <v>#N/A</v>
      </c>
      <c r="J78" s="67" t="str">
        <f>HLOOKUP($K$2,'Espelho dos Dados'!$G$1:$AI$1000,ROW()+103*(COLUMN()-8),0)</f>
        <v>#N/A</v>
      </c>
      <c r="K78" s="67" t="str">
        <f>HLOOKUP($K$2,'Espelho dos Dados'!$G$1:$AI$1000,ROW()+103*(COLUMN()-8),0)</f>
        <v>#N/A</v>
      </c>
      <c r="L78" s="67" t="str">
        <f>HLOOKUP($K$2,'Espelho dos Dados'!$G$1:$AI$1000,ROW()+103*(COLUMN()-8),0)</f>
        <v>#N/A</v>
      </c>
      <c r="M78" s="68"/>
      <c r="N78" s="3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35"/>
    </row>
    <row r="79">
      <c r="A79" s="54"/>
      <c r="B79" s="54"/>
      <c r="C79" s="54"/>
      <c r="D79" s="38"/>
      <c r="E79" s="38"/>
      <c r="F79" s="38"/>
      <c r="G79" s="62"/>
      <c r="H79" s="66" t="str">
        <f>HLOOKUP($K$2,'Espelho dos Dados'!$G$1:$AI$1000,ROW()+103*(COLUMN()-8),0)</f>
        <v>#N/A</v>
      </c>
      <c r="I79" s="67" t="str">
        <f>HLOOKUP($K$2,'Espelho dos Dados'!$G$1:$AI$1000,ROW()+103*(COLUMN()-8),0)</f>
        <v>#N/A</v>
      </c>
      <c r="J79" s="67" t="str">
        <f>HLOOKUP($K$2,'Espelho dos Dados'!$G$1:$AI$1000,ROW()+103*(COLUMN()-8),0)</f>
        <v>#N/A</v>
      </c>
      <c r="K79" s="67" t="str">
        <f>HLOOKUP($K$2,'Espelho dos Dados'!$G$1:$AI$1000,ROW()+103*(COLUMN()-8),0)</f>
        <v>#N/A</v>
      </c>
      <c r="L79" s="67" t="str">
        <f>HLOOKUP($K$2,'Espelho dos Dados'!$G$1:$AI$1000,ROW()+103*(COLUMN()-8),0)</f>
        <v>#N/A</v>
      </c>
      <c r="M79" s="68"/>
      <c r="N79" s="3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35"/>
    </row>
    <row r="80">
      <c r="A80" s="54"/>
      <c r="B80" s="54"/>
      <c r="C80" s="54"/>
      <c r="D80" s="38"/>
      <c r="E80" s="38"/>
      <c r="F80" s="38"/>
      <c r="G80" s="62"/>
      <c r="H80" s="66" t="str">
        <f>HLOOKUP($K$2,'Espelho dos Dados'!$G$1:$AI$1000,ROW()+103*(COLUMN()-8),0)</f>
        <v>#N/A</v>
      </c>
      <c r="I80" s="67" t="str">
        <f>HLOOKUP($K$2,'Espelho dos Dados'!$G$1:$AI$1000,ROW()+103*(COLUMN()-8),0)</f>
        <v>#N/A</v>
      </c>
      <c r="J80" s="67" t="str">
        <f>HLOOKUP($K$2,'Espelho dos Dados'!$G$1:$AI$1000,ROW()+103*(COLUMN()-8),0)</f>
        <v>#N/A</v>
      </c>
      <c r="K80" s="67" t="str">
        <f>HLOOKUP($K$2,'Espelho dos Dados'!$G$1:$AI$1000,ROW()+103*(COLUMN()-8),0)</f>
        <v>#N/A</v>
      </c>
      <c r="L80" s="67" t="str">
        <f>HLOOKUP($K$2,'Espelho dos Dados'!$G$1:$AI$1000,ROW()+103*(COLUMN()-8),0)</f>
        <v>#N/A</v>
      </c>
      <c r="M80" s="68"/>
      <c r="N80" s="3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35"/>
    </row>
    <row r="81">
      <c r="A81" s="54"/>
      <c r="B81" s="54"/>
      <c r="C81" s="54"/>
      <c r="D81" s="48"/>
      <c r="E81" s="48"/>
      <c r="F81" s="48"/>
      <c r="G81" s="62"/>
      <c r="H81" s="70" t="str">
        <f>HLOOKUP($K$2,'Espelho dos Dados'!$G$1:$AI$1000,ROW()+103*(COLUMN()-8),0)</f>
        <v>#N/A</v>
      </c>
      <c r="I81" s="71" t="str">
        <f>HLOOKUP($K$2,'Espelho dos Dados'!$G$1:$AI$1000,ROW()+103*(COLUMN()-8),0)</f>
        <v>#N/A</v>
      </c>
      <c r="J81" s="71" t="str">
        <f>HLOOKUP($K$2,'Espelho dos Dados'!$G$1:$AI$1000,ROW()+103*(COLUMN()-8),0)</f>
        <v>#N/A</v>
      </c>
      <c r="K81" s="71" t="str">
        <f>HLOOKUP($K$2,'Espelho dos Dados'!$G$1:$AI$1000,ROW()+103*(COLUMN()-8),0)</f>
        <v>#N/A</v>
      </c>
      <c r="L81" s="71" t="str">
        <f>HLOOKUP($K$2,'Espelho dos Dados'!$G$1:$AI$1000,ROW()+103*(COLUMN()-8),0)</f>
        <v>#N/A</v>
      </c>
      <c r="M81" s="72"/>
      <c r="N81" s="3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35"/>
    </row>
    <row r="82">
      <c r="A82" s="28"/>
      <c r="B82" s="28"/>
      <c r="C82" s="28"/>
      <c r="D82" s="73">
        <v>0.6805555555555555</v>
      </c>
      <c r="E82" s="73">
        <v>0.7152777777777778</v>
      </c>
      <c r="F82" s="74" t="s">
        <v>21</v>
      </c>
      <c r="G82" s="75"/>
      <c r="H82" s="32" t="str">
        <f>HLOOKUP($K$2,'Espelho dos Dados'!$G$1:$AI$1000,ROW()+103*(COLUMN()-8),0)</f>
        <v>#N/A</v>
      </c>
      <c r="I82" s="33" t="str">
        <f>HLOOKUP($K$2,'Espelho dos Dados'!$G$1:$AI$1000,ROW()+103*(COLUMN()-8),0)</f>
        <v>#N/A</v>
      </c>
      <c r="J82" s="33" t="str">
        <f>HLOOKUP($K$2,'Espelho dos Dados'!$G$1:$AI$1000,ROW()+103*(COLUMN()-8),0)</f>
        <v>#N/A</v>
      </c>
      <c r="K82" s="33" t="str">
        <f>HLOOKUP($K$2,'Espelho dos Dados'!$G$1:$AI$1000,ROW()+103*(COLUMN()-8),0)</f>
        <v>#N/A</v>
      </c>
      <c r="L82" s="33" t="str">
        <f>HLOOKUP($K$2,'Espelho dos Dados'!$G$1:$AI$1000,ROW()+103*(COLUMN()-8),0)</f>
        <v>#N/A</v>
      </c>
      <c r="M82" s="34"/>
      <c r="N82" s="3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5"/>
    </row>
    <row r="83">
      <c r="A83" s="28"/>
      <c r="B83" s="28"/>
      <c r="C83" s="28"/>
      <c r="D83" s="38"/>
      <c r="E83" s="38"/>
      <c r="F83" s="38"/>
      <c r="G83" s="76"/>
      <c r="H83" s="41" t="str">
        <f>HLOOKUP($K$2,'Espelho dos Dados'!$G$1:$AI$1000,ROW()+103*(COLUMN()-8),0)</f>
        <v>#N/A</v>
      </c>
      <c r="I83" s="42" t="str">
        <f>HLOOKUP($K$2,'Espelho dos Dados'!$G$1:$AI$1000,ROW()+103*(COLUMN()-8),0)</f>
        <v>#N/A</v>
      </c>
      <c r="J83" s="42" t="str">
        <f>HLOOKUP($K$2,'Espelho dos Dados'!$G$1:$AI$1000,ROW()+103*(COLUMN()-8),0)</f>
        <v>#N/A</v>
      </c>
      <c r="K83" s="42" t="str">
        <f>HLOOKUP($K$2,'Espelho dos Dados'!$G$1:$AI$1000,ROW()+103*(COLUMN()-8),0)</f>
        <v>#N/A</v>
      </c>
      <c r="L83" s="42" t="str">
        <f>HLOOKUP($K$2,'Espelho dos Dados'!$G$1:$AI$1000,ROW()+103*(COLUMN()-8),0)</f>
        <v>#N/A</v>
      </c>
      <c r="M83" s="43"/>
      <c r="N83" s="3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5"/>
    </row>
    <row r="84">
      <c r="A84" s="28"/>
      <c r="B84" s="28"/>
      <c r="C84" s="28"/>
      <c r="D84" s="38"/>
      <c r="E84" s="38"/>
      <c r="F84" s="38"/>
      <c r="G84" s="76"/>
      <c r="H84" s="44" t="str">
        <f>HLOOKUP($K$2,'Espelho dos Dados'!$G$1:$AI$1000,ROW()+103*(COLUMN()-8),0)</f>
        <v>#N/A</v>
      </c>
      <c r="I84" s="45" t="str">
        <f>HLOOKUP($K$2,'Espelho dos Dados'!$G$1:$AI$1000,ROW()+103*(COLUMN()-8),0)</f>
        <v>#N/A</v>
      </c>
      <c r="J84" s="45" t="str">
        <f>HLOOKUP($K$2,'Espelho dos Dados'!$G$1:$AI$1000,ROW()+103*(COLUMN()-8),0)</f>
        <v>#N/A</v>
      </c>
      <c r="K84" s="45" t="str">
        <f>HLOOKUP($K$2,'Espelho dos Dados'!$G$1:$AI$1000,ROW()+103*(COLUMN()-8),0)</f>
        <v>#N/A</v>
      </c>
      <c r="L84" s="45" t="str">
        <f>HLOOKUP($K$2,'Espelho dos Dados'!$G$1:$AI$1000,ROW()+103*(COLUMN()-8),0)</f>
        <v>#N/A</v>
      </c>
      <c r="M84" s="46"/>
      <c r="N84" s="3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5"/>
    </row>
    <row r="85">
      <c r="A85" s="28"/>
      <c r="B85" s="28"/>
      <c r="C85" s="28"/>
      <c r="D85" s="38"/>
      <c r="E85" s="38"/>
      <c r="F85" s="38"/>
      <c r="G85" s="76"/>
      <c r="H85" s="44" t="str">
        <f>HLOOKUP($K$2,'Espelho dos Dados'!$G$1:$AI$1000,ROW()+103*(COLUMN()-8),0)</f>
        <v>#N/A</v>
      </c>
      <c r="I85" s="45" t="str">
        <f>HLOOKUP($K$2,'Espelho dos Dados'!$G$1:$AI$1000,ROW()+103*(COLUMN()-8),0)</f>
        <v>#N/A</v>
      </c>
      <c r="J85" s="45" t="str">
        <f>HLOOKUP($K$2,'Espelho dos Dados'!$G$1:$AI$1000,ROW()+103*(COLUMN()-8),0)</f>
        <v>#N/A</v>
      </c>
      <c r="K85" s="45" t="str">
        <f>HLOOKUP($K$2,'Espelho dos Dados'!$G$1:$AI$1000,ROW()+103*(COLUMN()-8),0)</f>
        <v>#N/A</v>
      </c>
      <c r="L85" s="45" t="str">
        <f>HLOOKUP($K$2,'Espelho dos Dados'!$G$1:$AI$1000,ROW()+103*(COLUMN()-8),0)</f>
        <v>#N/A</v>
      </c>
      <c r="M85" s="46"/>
      <c r="N85" s="3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5"/>
    </row>
    <row r="86">
      <c r="A86" s="28"/>
      <c r="B86" s="28"/>
      <c r="C86" s="28"/>
      <c r="D86" s="38"/>
      <c r="E86" s="38"/>
      <c r="F86" s="38"/>
      <c r="G86" s="76"/>
      <c r="H86" s="44" t="str">
        <f>HLOOKUP($K$2,'Espelho dos Dados'!$G$1:$AI$1000,ROW()+103*(COLUMN()-8),0)</f>
        <v>#N/A</v>
      </c>
      <c r="I86" s="45" t="str">
        <f>HLOOKUP($K$2,'Espelho dos Dados'!$G$1:$AI$1000,ROW()+103*(COLUMN()-8),0)</f>
        <v>#N/A</v>
      </c>
      <c r="J86" s="45" t="str">
        <f>HLOOKUP($K$2,'Espelho dos Dados'!$G$1:$AI$1000,ROW()+103*(COLUMN()-8),0)</f>
        <v>#N/A</v>
      </c>
      <c r="K86" s="45" t="str">
        <f>HLOOKUP($K$2,'Espelho dos Dados'!$G$1:$AI$1000,ROW()+103*(COLUMN()-8),0)</f>
        <v>#N/A</v>
      </c>
      <c r="L86" s="45" t="str">
        <f>HLOOKUP($K$2,'Espelho dos Dados'!$G$1:$AI$1000,ROW()+103*(COLUMN()-8),0)</f>
        <v>#N/A</v>
      </c>
      <c r="M86" s="46"/>
      <c r="N86" s="3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/>
    </row>
    <row r="87">
      <c r="A87" s="28"/>
      <c r="B87" s="28"/>
      <c r="C87" s="28"/>
      <c r="D87" s="48"/>
      <c r="E87" s="48"/>
      <c r="F87" s="48"/>
      <c r="G87" s="77"/>
      <c r="H87" s="51" t="str">
        <f>HLOOKUP($K$2,'Espelho dos Dados'!$G$1:$AI$1000,ROW()+103*(COLUMN()-8),0)</f>
        <v>#N/A</v>
      </c>
      <c r="I87" s="52" t="str">
        <f>HLOOKUP($K$2,'Espelho dos Dados'!$G$1:$AI$1000,ROW()+103*(COLUMN()-8),0)</f>
        <v>#N/A</v>
      </c>
      <c r="J87" s="52" t="str">
        <f>HLOOKUP($K$2,'Espelho dos Dados'!$G$1:$AI$1000,ROW()+103*(COLUMN()-8),0)</f>
        <v>#N/A</v>
      </c>
      <c r="K87" s="52" t="str">
        <f>HLOOKUP($K$2,'Espelho dos Dados'!$G$1:$AI$1000,ROW()+103*(COLUMN()-8),0)</f>
        <v>#N/A</v>
      </c>
      <c r="L87" s="52" t="str">
        <f>HLOOKUP($K$2,'Espelho dos Dados'!$G$1:$AI$1000,ROW()+103*(COLUMN()-8),0)</f>
        <v>#N/A</v>
      </c>
      <c r="M87" s="53"/>
      <c r="N87" s="3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5"/>
    </row>
    <row r="88">
      <c r="A88" s="5"/>
      <c r="B88" s="5"/>
      <c r="C88" s="5"/>
      <c r="D88" s="88">
        <f>E82</f>
        <v>0.7152777778</v>
      </c>
      <c r="E88" s="88">
        <v>0.7152777777777778</v>
      </c>
      <c r="F88" s="89" t="s">
        <v>13</v>
      </c>
      <c r="G88" s="89"/>
      <c r="H88" s="89" t="str">
        <f>HLOOKUP($K$2,'Espelho dos Dados'!$G$1:$AI$1000,ROW()+103*(COLUMN()-8),0)</f>
        <v>#N/A</v>
      </c>
      <c r="I88" s="89" t="str">
        <f>HLOOKUP($K$2,'Espelho dos Dados'!$G$1:$AI$1000,ROW()+103*(COLUMN()-8),0)</f>
        <v>#N/A</v>
      </c>
      <c r="J88" s="89" t="str">
        <f>HLOOKUP($K$2,'Espelho dos Dados'!$G$1:$AI$1000,ROW()+103*(COLUMN()-8),0)</f>
        <v>#N/A</v>
      </c>
      <c r="K88" s="89" t="str">
        <f>HLOOKUP($K$2,'Espelho dos Dados'!$G$1:$AI$1000,ROW()+103*(COLUMN()-8),0)</f>
        <v>#N/A</v>
      </c>
      <c r="L88" s="89" t="str">
        <f>HLOOKUP($K$2,'Espelho dos Dados'!$G$1:$AI$1000,ROW()+103*(COLUMN()-8),0)</f>
        <v>#N/A</v>
      </c>
      <c r="M88" s="89"/>
      <c r="N88" s="3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35"/>
    </row>
    <row r="89" hidden="1">
      <c r="A89" s="5"/>
      <c r="B89" s="5"/>
      <c r="C89" s="5"/>
      <c r="D89" s="90"/>
      <c r="E89" s="90"/>
      <c r="F89" s="91"/>
      <c r="G89" s="92"/>
      <c r="H89" s="92" t="str">
        <f>HLOOKUP($K$2,'Espelho dos Dados'!$G$1:$AI$1000,ROW()+103*(COLUMN()-8),0)</f>
        <v>#N/A</v>
      </c>
      <c r="I89" s="92" t="str">
        <f>HLOOKUP($K$2,'Espelho dos Dados'!$G$1:$AI$1000,ROW()+103*(COLUMN()-8),0)</f>
        <v>#N/A</v>
      </c>
      <c r="J89" s="92" t="str">
        <f>HLOOKUP($K$2,'Espelho dos Dados'!$G$1:$AI$1000,ROW()+103*(COLUMN()-8),0)</f>
        <v>#N/A</v>
      </c>
      <c r="K89" s="92" t="str">
        <f>HLOOKUP($K$2,'Espelho dos Dados'!$G$1:$AI$1000,ROW()+103*(COLUMN()-8),0)</f>
        <v>#N/A</v>
      </c>
      <c r="L89" s="92" t="str">
        <f>HLOOKUP($K$2,'Espelho dos Dados'!$G$1:$AI$1000,ROW()+103*(COLUMN()-8),0)</f>
        <v>#N/A</v>
      </c>
      <c r="M89" s="92"/>
      <c r="N89" s="3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35"/>
    </row>
    <row r="90" hidden="1">
      <c r="A90" s="5"/>
      <c r="B90" s="5"/>
      <c r="C90" s="5"/>
      <c r="D90" s="90"/>
      <c r="E90" s="90"/>
      <c r="F90" s="91"/>
      <c r="G90" s="92"/>
      <c r="H90" s="92" t="str">
        <f>HLOOKUP($K$2,'Espelho dos Dados'!$G$1:$AI$1000,ROW()+103*(COLUMN()-8),0)</f>
        <v>#N/A</v>
      </c>
      <c r="I90" s="92" t="str">
        <f>HLOOKUP($K$2,'Espelho dos Dados'!$G$1:$AI$1000,ROW()+103*(COLUMN()-8),0)</f>
        <v>#N/A</v>
      </c>
      <c r="J90" s="92" t="str">
        <f>HLOOKUP($K$2,'Espelho dos Dados'!$G$1:$AI$1000,ROW()+103*(COLUMN()-8),0)</f>
        <v>#N/A</v>
      </c>
      <c r="K90" s="92" t="str">
        <f>HLOOKUP($K$2,'Espelho dos Dados'!$G$1:$AI$1000,ROW()+103*(COLUMN()-8),0)</f>
        <v>#N/A</v>
      </c>
      <c r="L90" s="92" t="str">
        <f>HLOOKUP($K$2,'Espelho dos Dados'!$G$1:$AI$1000,ROW()+103*(COLUMN()-8),0)</f>
        <v>#N/A</v>
      </c>
      <c r="M90" s="92"/>
      <c r="N90" s="3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35"/>
    </row>
    <row r="91" hidden="1">
      <c r="A91" s="5"/>
      <c r="B91" s="5"/>
      <c r="C91" s="5"/>
      <c r="D91" s="90"/>
      <c r="E91" s="90"/>
      <c r="F91" s="91"/>
      <c r="G91" s="92"/>
      <c r="H91" s="92" t="str">
        <f>HLOOKUP($K$2,'Espelho dos Dados'!$G$1:$AI$1000,ROW()+103*(COLUMN()-8),0)</f>
        <v>#N/A</v>
      </c>
      <c r="I91" s="92" t="str">
        <f>HLOOKUP($K$2,'Espelho dos Dados'!$G$1:$AI$1000,ROW()+103*(COLUMN()-8),0)</f>
        <v>#N/A</v>
      </c>
      <c r="J91" s="92" t="str">
        <f>HLOOKUP($K$2,'Espelho dos Dados'!$G$1:$AI$1000,ROW()+103*(COLUMN()-8),0)</f>
        <v>#N/A</v>
      </c>
      <c r="K91" s="92" t="str">
        <f>HLOOKUP($K$2,'Espelho dos Dados'!$G$1:$AI$1000,ROW()+103*(COLUMN()-8),0)</f>
        <v>#N/A</v>
      </c>
      <c r="L91" s="92" t="str">
        <f>HLOOKUP($K$2,'Espelho dos Dados'!$G$1:$AI$1000,ROW()+103*(COLUMN()-8),0)</f>
        <v>#N/A</v>
      </c>
      <c r="M91" s="92"/>
      <c r="N91" s="3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35"/>
    </row>
    <row r="92" hidden="1">
      <c r="A92" s="5"/>
      <c r="B92" s="5"/>
      <c r="C92" s="5"/>
      <c r="D92" s="90"/>
      <c r="E92" s="90"/>
      <c r="F92" s="91"/>
      <c r="G92" s="92"/>
      <c r="H92" s="92" t="str">
        <f>HLOOKUP($K$2,'Espelho dos Dados'!$G$1:$AI$1000,ROW()+103*(COLUMN()-8),0)</f>
        <v>#N/A</v>
      </c>
      <c r="I92" s="92" t="str">
        <f>HLOOKUP($K$2,'Espelho dos Dados'!$G$1:$AI$1000,ROW()+103*(COLUMN()-8),0)</f>
        <v>#N/A</v>
      </c>
      <c r="J92" s="92" t="str">
        <f>HLOOKUP($K$2,'Espelho dos Dados'!$G$1:$AI$1000,ROW()+103*(COLUMN()-8),0)</f>
        <v>#N/A</v>
      </c>
      <c r="K92" s="92" t="str">
        <f>HLOOKUP($K$2,'Espelho dos Dados'!$G$1:$AI$1000,ROW()+103*(COLUMN()-8),0)</f>
        <v>#N/A</v>
      </c>
      <c r="L92" s="92" t="str">
        <f>HLOOKUP($K$2,'Espelho dos Dados'!$G$1:$AI$1000,ROW()+103*(COLUMN()-8),0)</f>
        <v>#N/A</v>
      </c>
      <c r="M92" s="92"/>
      <c r="N92" s="3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35"/>
    </row>
    <row r="93" hidden="1">
      <c r="A93" s="5"/>
      <c r="B93" s="5"/>
      <c r="C93" s="5"/>
      <c r="D93" s="90"/>
      <c r="E93" s="90"/>
      <c r="F93" s="91"/>
      <c r="G93" s="92"/>
      <c r="H93" s="92" t="str">
        <f>HLOOKUP($K$2,'Espelho dos Dados'!$G$1:$AI$1000,ROW()+103*(COLUMN()-8),0)</f>
        <v>#N/A</v>
      </c>
      <c r="I93" s="92" t="str">
        <f>HLOOKUP($K$2,'Espelho dos Dados'!$G$1:$AI$1000,ROW()+103*(COLUMN()-8),0)</f>
        <v>#N/A</v>
      </c>
      <c r="J93" s="92" t="str">
        <f>HLOOKUP($K$2,'Espelho dos Dados'!$G$1:$AI$1000,ROW()+103*(COLUMN()-8),0)</f>
        <v>#N/A</v>
      </c>
      <c r="K93" s="92" t="str">
        <f>HLOOKUP($K$2,'Espelho dos Dados'!$G$1:$AI$1000,ROW()+103*(COLUMN()-8),0)</f>
        <v>#N/A</v>
      </c>
      <c r="L93" s="92" t="str">
        <f>HLOOKUP($K$2,'Espelho dos Dados'!$G$1:$AI$1000,ROW()+103*(COLUMN()-8),0)</f>
        <v>#N/A</v>
      </c>
      <c r="M93" s="92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35"/>
    </row>
    <row r="94">
      <c r="A94" s="5"/>
      <c r="B94" s="5"/>
      <c r="C94" s="5"/>
      <c r="D94" s="93">
        <f>E88</f>
        <v>0.7152777778</v>
      </c>
      <c r="E94" s="93">
        <v>0.75</v>
      </c>
      <c r="F94" s="94" t="s">
        <v>22</v>
      </c>
      <c r="G94" s="75"/>
      <c r="H94" s="32" t="str">
        <f>HLOOKUP($K$2,'Espelho dos Dados'!$G$1:$AI$1000,ROW()+103*(COLUMN()-8),0)</f>
        <v>#N/A</v>
      </c>
      <c r="I94" s="33" t="str">
        <f>HLOOKUP($K$2,'Espelho dos Dados'!$G$1:$AI$1000,ROW()+103*(COLUMN()-8),0)</f>
        <v>#N/A</v>
      </c>
      <c r="J94" s="33" t="str">
        <f>HLOOKUP($K$2,'Espelho dos Dados'!$G$1:$AI$1000,ROW()+103*(COLUMN()-8),0)</f>
        <v>#N/A</v>
      </c>
      <c r="K94" s="33" t="str">
        <f>HLOOKUP($K$2,'Espelho dos Dados'!$G$1:$AI$1000,ROW()+103*(COLUMN()-8),0)</f>
        <v>#N/A</v>
      </c>
      <c r="L94" s="33" t="str">
        <f>HLOOKUP($K$2,'Espelho dos Dados'!$G$1:$AI$1000,ROW()+103*(COLUMN()-8),0)</f>
        <v>#N/A</v>
      </c>
      <c r="M94" s="34"/>
      <c r="N94" s="3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35"/>
    </row>
    <row r="95">
      <c r="A95" s="5"/>
      <c r="B95" s="5"/>
      <c r="C95" s="5"/>
      <c r="D95" s="38"/>
      <c r="E95" s="38"/>
      <c r="F95" s="38"/>
      <c r="G95" s="76"/>
      <c r="H95" s="41" t="str">
        <f>HLOOKUP($K$2,'Espelho dos Dados'!$G$1:$AI$1000,ROW()+103*(COLUMN()-8),0)</f>
        <v>#N/A</v>
      </c>
      <c r="I95" s="42" t="str">
        <f>HLOOKUP($K$2,'Espelho dos Dados'!$G$1:$AI$1000,ROW()+103*(COLUMN()-8),0)</f>
        <v>#N/A</v>
      </c>
      <c r="J95" s="42" t="str">
        <f>HLOOKUP($K$2,'Espelho dos Dados'!$G$1:$AI$1000,ROW()+103*(COLUMN()-8),0)</f>
        <v>#N/A</v>
      </c>
      <c r="K95" s="42" t="str">
        <f>HLOOKUP($K$2,'Espelho dos Dados'!$G$1:$AI$1000,ROW()+103*(COLUMN()-8),0)</f>
        <v>#N/A</v>
      </c>
      <c r="L95" s="42" t="str">
        <f>HLOOKUP($K$2,'Espelho dos Dados'!$G$1:$AI$1000,ROW()+103*(COLUMN()-8),0)</f>
        <v>#N/A</v>
      </c>
      <c r="M95" s="43"/>
      <c r="N95" s="3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35"/>
    </row>
    <row r="96">
      <c r="A96" s="5"/>
      <c r="B96" s="5"/>
      <c r="C96" s="5"/>
      <c r="D96" s="38"/>
      <c r="E96" s="38"/>
      <c r="F96" s="38"/>
      <c r="G96" s="76"/>
      <c r="H96" s="44" t="str">
        <f>HLOOKUP($K$2,'Espelho dos Dados'!$G$1:$AI$1000,ROW()+103*(COLUMN()-8),0)</f>
        <v>#N/A</v>
      </c>
      <c r="I96" s="45" t="str">
        <f>HLOOKUP($K$2,'Espelho dos Dados'!$G$1:$AI$1000,ROW()+103*(COLUMN()-8),0)</f>
        <v>#N/A</v>
      </c>
      <c r="J96" s="45" t="str">
        <f>HLOOKUP($K$2,'Espelho dos Dados'!$G$1:$AI$1000,ROW()+103*(COLUMN()-8),0)</f>
        <v>#N/A</v>
      </c>
      <c r="K96" s="45" t="str">
        <f>HLOOKUP($K$2,'Espelho dos Dados'!$G$1:$AI$1000,ROW()+103*(COLUMN()-8),0)</f>
        <v>#N/A</v>
      </c>
      <c r="L96" s="45" t="str">
        <f>HLOOKUP($K$2,'Espelho dos Dados'!$G$1:$AI$1000,ROW()+103*(COLUMN()-8),0)</f>
        <v>#N/A</v>
      </c>
      <c r="M96" s="46"/>
      <c r="N96" s="3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35"/>
    </row>
    <row r="97">
      <c r="A97" s="5"/>
      <c r="B97" s="5"/>
      <c r="C97" s="5"/>
      <c r="D97" s="38"/>
      <c r="E97" s="38"/>
      <c r="F97" s="38"/>
      <c r="G97" s="76"/>
      <c r="H97" s="44" t="str">
        <f>HLOOKUP($K$2,'Espelho dos Dados'!$G$1:$AI$1000,ROW()+103*(COLUMN()-8),0)</f>
        <v>#N/A</v>
      </c>
      <c r="I97" s="45" t="str">
        <f>HLOOKUP($K$2,'Espelho dos Dados'!$G$1:$AI$1000,ROW()+103*(COLUMN()-8),0)</f>
        <v>#N/A</v>
      </c>
      <c r="J97" s="45" t="str">
        <f>HLOOKUP($K$2,'Espelho dos Dados'!$G$1:$AI$1000,ROW()+103*(COLUMN()-8),0)</f>
        <v>#N/A</v>
      </c>
      <c r="K97" s="45" t="str">
        <f>HLOOKUP($K$2,'Espelho dos Dados'!$G$1:$AI$1000,ROW()+103*(COLUMN()-8),0)</f>
        <v>#N/A</v>
      </c>
      <c r="L97" s="45" t="str">
        <f>HLOOKUP($K$2,'Espelho dos Dados'!$G$1:$AI$1000,ROW()+103*(COLUMN()-8),0)</f>
        <v>#N/A</v>
      </c>
      <c r="M97" s="46"/>
      <c r="N97" s="3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35"/>
    </row>
    <row r="98">
      <c r="A98" s="5"/>
      <c r="B98" s="5"/>
      <c r="C98" s="5"/>
      <c r="D98" s="38"/>
      <c r="E98" s="38"/>
      <c r="F98" s="38"/>
      <c r="G98" s="76"/>
      <c r="H98" s="44" t="str">
        <f>HLOOKUP($K$2,'Espelho dos Dados'!$G$1:$AI$1000,ROW()+103*(COLUMN()-8),0)</f>
        <v>#N/A</v>
      </c>
      <c r="I98" s="45" t="str">
        <f>HLOOKUP($K$2,'Espelho dos Dados'!$G$1:$AI$1000,ROW()+103*(COLUMN()-8),0)</f>
        <v>#N/A</v>
      </c>
      <c r="J98" s="45" t="str">
        <f>HLOOKUP($K$2,'Espelho dos Dados'!$G$1:$AI$1000,ROW()+103*(COLUMN()-8),0)</f>
        <v>#N/A</v>
      </c>
      <c r="K98" s="45" t="str">
        <f>HLOOKUP($K$2,'Espelho dos Dados'!$G$1:$AI$1000,ROW()+103*(COLUMN()-8),0)</f>
        <v>#N/A</v>
      </c>
      <c r="L98" s="45" t="str">
        <f>HLOOKUP($K$2,'Espelho dos Dados'!$G$1:$AI$1000,ROW()+103*(COLUMN()-8),0)</f>
        <v>#N/A</v>
      </c>
      <c r="M98" s="46"/>
      <c r="N98" s="3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35"/>
    </row>
    <row r="99">
      <c r="A99" s="5"/>
      <c r="B99" s="5"/>
      <c r="C99" s="5"/>
      <c r="D99" s="48"/>
      <c r="E99" s="48"/>
      <c r="F99" s="48"/>
      <c r="G99" s="77"/>
      <c r="H99" s="51" t="str">
        <f>HLOOKUP($K$2,'Espelho dos Dados'!$G$1:$AI$1000,ROW()+103*(COLUMN()-8),0)</f>
        <v>#N/A</v>
      </c>
      <c r="I99" s="52" t="str">
        <f>HLOOKUP($K$2,'Espelho dos Dados'!$G$1:$AI$1000,ROW()+103*(COLUMN()-8),0)</f>
        <v>#N/A</v>
      </c>
      <c r="J99" s="52" t="str">
        <f>HLOOKUP($K$2,'Espelho dos Dados'!$G$1:$AI$1000,ROW()+103*(COLUMN()-8),0)</f>
        <v>#N/A</v>
      </c>
      <c r="K99" s="52" t="str">
        <f>HLOOKUP($K$2,'Espelho dos Dados'!$G$1:$AI$1000,ROW()+103*(COLUMN()-8),0)</f>
        <v>#N/A</v>
      </c>
      <c r="L99" s="52" t="str">
        <f>HLOOKUP($K$2,'Espelho dos Dados'!$G$1:$AI$1000,ROW()+103*(COLUMN()-8),0)</f>
        <v>#N/A</v>
      </c>
      <c r="M99" s="53"/>
      <c r="N99" s="3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35"/>
    </row>
    <row r="100">
      <c r="A100" s="5"/>
      <c r="B100" s="5"/>
      <c r="C100" s="5"/>
      <c r="D100" s="95">
        <f>E94</f>
        <v>0.75</v>
      </c>
      <c r="E100" s="95">
        <v>0.7847222222222222</v>
      </c>
      <c r="F100" s="96" t="s">
        <v>23</v>
      </c>
      <c r="G100" s="57"/>
      <c r="H100" s="58" t="str">
        <f>HLOOKUP($K$2,'Espelho dos Dados'!$G$1:$AI$1000,ROW()+103*(COLUMN()-8),0)</f>
        <v>#N/A</v>
      </c>
      <c r="I100" s="59" t="str">
        <f>HLOOKUP($K$2,'Espelho dos Dados'!$G$1:$AI$1000,ROW()+103*(COLUMN()-8),0)</f>
        <v>#N/A</v>
      </c>
      <c r="J100" s="59" t="str">
        <f>HLOOKUP($K$2,'Espelho dos Dados'!$G$1:$AI$1000,ROW()+103*(COLUMN()-8),0)</f>
        <v>#N/A</v>
      </c>
      <c r="K100" s="59" t="str">
        <f>HLOOKUP($K$2,'Espelho dos Dados'!$G$1:$AI$1000,ROW()+103*(COLUMN()-8),0)</f>
        <v>#N/A</v>
      </c>
      <c r="L100" s="59" t="str">
        <f>HLOOKUP($K$2,'Espelho dos Dados'!$G$1:$AI$1000,ROW()+103*(COLUMN()-8),0)</f>
        <v>#N/A</v>
      </c>
      <c r="M100" s="60"/>
      <c r="N100" s="3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5"/>
    </row>
    <row r="101">
      <c r="A101" s="5"/>
      <c r="B101" s="5"/>
      <c r="C101" s="5"/>
      <c r="D101" s="38"/>
      <c r="E101" s="38"/>
      <c r="F101" s="38"/>
      <c r="G101" s="62"/>
      <c r="H101" s="63" t="str">
        <f>HLOOKUP($K$2,'Espelho dos Dados'!$G$1:$AI$1000,ROW()+103*(COLUMN()-8),0)</f>
        <v>#N/A</v>
      </c>
      <c r="I101" s="64" t="str">
        <f>HLOOKUP($K$2,'Espelho dos Dados'!$G$1:$AI$1000,ROW()+103*(COLUMN()-8),0)</f>
        <v>#N/A</v>
      </c>
      <c r="J101" s="64" t="str">
        <f>HLOOKUP($K$2,'Espelho dos Dados'!$G$1:$AI$1000,ROW()+103*(COLUMN()-8),0)</f>
        <v>#N/A</v>
      </c>
      <c r="K101" s="64" t="str">
        <f>HLOOKUP($K$2,'Espelho dos Dados'!$G$1:$AI$1000,ROW()+103*(COLUMN()-8),0)</f>
        <v>#N/A</v>
      </c>
      <c r="L101" s="64" t="str">
        <f>HLOOKUP($K$2,'Espelho dos Dados'!$G$1:$AI$1000,ROW()+103*(COLUMN()-8),0)</f>
        <v>#N/A</v>
      </c>
      <c r="M101" s="65"/>
      <c r="N101" s="3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5"/>
    </row>
    <row r="102">
      <c r="A102" s="5"/>
      <c r="B102" s="5"/>
      <c r="C102" s="5"/>
      <c r="D102" s="38"/>
      <c r="E102" s="38"/>
      <c r="F102" s="38"/>
      <c r="G102" s="62"/>
      <c r="H102" s="66" t="str">
        <f>HLOOKUP($K$2,'Espelho dos Dados'!$G$1:$AI$1000,ROW()+103*(COLUMN()-8),0)</f>
        <v>#N/A</v>
      </c>
      <c r="I102" s="67" t="str">
        <f>HLOOKUP($K$2,'Espelho dos Dados'!$G$1:$AI$1000,ROW()+103*(COLUMN()-8),0)</f>
        <v>#N/A</v>
      </c>
      <c r="J102" s="67" t="str">
        <f>HLOOKUP($K$2,'Espelho dos Dados'!$G$1:$AI$1000,ROW()+103*(COLUMN()-8),0)</f>
        <v>#N/A</v>
      </c>
      <c r="K102" s="67" t="str">
        <f>HLOOKUP($K$2,'Espelho dos Dados'!$G$1:$AI$1000,ROW()+103*(COLUMN()-8),0)</f>
        <v>#N/A</v>
      </c>
      <c r="L102" s="67" t="str">
        <f>HLOOKUP($K$2,'Espelho dos Dados'!$G$1:$AI$1000,ROW()+103*(COLUMN()-8),0)</f>
        <v>#N/A</v>
      </c>
      <c r="M102" s="68"/>
      <c r="N102" s="3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5"/>
    </row>
    <row r="103">
      <c r="A103" s="5"/>
      <c r="B103" s="5"/>
      <c r="C103" s="5"/>
      <c r="D103" s="38"/>
      <c r="E103" s="38"/>
      <c r="F103" s="38"/>
      <c r="G103" s="62"/>
      <c r="H103" s="66" t="str">
        <f>HLOOKUP($K$2,'Espelho dos Dados'!$G$1:$AI$1000,ROW()+103*(COLUMN()-8),0)</f>
        <v>#N/A</v>
      </c>
      <c r="I103" s="67" t="str">
        <f>HLOOKUP($K$2,'Espelho dos Dados'!$G$1:$AI$1000,ROW()+103*(COLUMN()-8),0)</f>
        <v>#N/A</v>
      </c>
      <c r="J103" s="67" t="str">
        <f>HLOOKUP($K$2,'Espelho dos Dados'!$G$1:$AI$1000,ROW()+103*(COLUMN()-8),0)</f>
        <v>#N/A</v>
      </c>
      <c r="K103" s="67" t="str">
        <f>HLOOKUP($K$2,'Espelho dos Dados'!$G$1:$AI$1000,ROW()+103*(COLUMN()-8),0)</f>
        <v>#N/A</v>
      </c>
      <c r="L103" s="67" t="str">
        <f>HLOOKUP($K$2,'Espelho dos Dados'!$G$1:$AI$1000,ROW()+103*(COLUMN()-8),0)</f>
        <v>#N/A</v>
      </c>
      <c r="M103" s="68"/>
      <c r="N103" s="3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35"/>
    </row>
    <row r="104">
      <c r="A104" s="5"/>
      <c r="B104" s="5"/>
      <c r="C104" s="5"/>
      <c r="D104" s="38"/>
      <c r="E104" s="38"/>
      <c r="F104" s="38"/>
      <c r="G104" s="62"/>
      <c r="H104" s="66" t="str">
        <f>HLOOKUP($K$2,'Espelho dos Dados'!$G$1:$AI$1000,ROW()+103*(COLUMN()-8),0)</f>
        <v>#N/A</v>
      </c>
      <c r="I104" s="67" t="str">
        <f>HLOOKUP($K$2,'Espelho dos Dados'!$G$1:$AI$1000,ROW()+103*(COLUMN()-8),0)</f>
        <v>#N/A</v>
      </c>
      <c r="J104" s="67" t="str">
        <f>HLOOKUP($K$2,'Espelho dos Dados'!$G$1:$AI$1000,ROW()+103*(COLUMN()-8),0)</f>
        <v>#N/A</v>
      </c>
      <c r="K104" s="67" t="str">
        <f>HLOOKUP($K$2,'Espelho dos Dados'!$G$1:$AI$1000,ROW()+103*(COLUMN()-8),0)</f>
        <v>#N/A</v>
      </c>
      <c r="L104" s="67" t="str">
        <f>HLOOKUP($K$2,'Espelho dos Dados'!$G$1:$AI$1000,ROW()+103*(COLUMN()-8),0)</f>
        <v>#N/A</v>
      </c>
      <c r="M104" s="68"/>
      <c r="N104" s="3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35"/>
    </row>
    <row r="105">
      <c r="A105" s="5"/>
      <c r="B105" s="5"/>
      <c r="C105" s="5"/>
      <c r="D105" s="48"/>
      <c r="E105" s="48"/>
      <c r="F105" s="48"/>
      <c r="G105" s="62"/>
      <c r="H105" s="70" t="str">
        <f>HLOOKUP($K$2,'Espelho dos Dados'!$G$1:$AI$1000,ROW()+103*(COLUMN()-8),0)</f>
        <v>#N/A</v>
      </c>
      <c r="I105" s="71" t="str">
        <f>HLOOKUP($K$2,'Espelho dos Dados'!$G$1:$AI$1000,ROW()+103*(COLUMN()-8),0)</f>
        <v>#N/A</v>
      </c>
      <c r="J105" s="71" t="str">
        <f>HLOOKUP($K$2,'Espelho dos Dados'!$G$1:$AI$1000,ROW()+103*(COLUMN()-8),0)</f>
        <v>#N/A</v>
      </c>
      <c r="K105" s="71" t="str">
        <f>HLOOKUP($K$2,'Espelho dos Dados'!$G$1:$AI$1000,ROW()+103*(COLUMN()-8),0)</f>
        <v>#N/A</v>
      </c>
      <c r="L105" s="71" t="str">
        <f>HLOOKUP($K$2,'Espelho dos Dados'!$G$1:$AI$1000,ROW()+103*(COLUMN()-8),0)</f>
        <v>#N/A</v>
      </c>
      <c r="M105" s="72"/>
      <c r="N105" s="3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3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3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3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3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3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3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3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3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3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3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3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3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3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3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3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3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3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3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3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3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3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3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3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3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3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3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3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3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3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3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3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3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3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3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3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3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3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3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3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3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3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3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3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3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3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3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3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3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3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3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3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3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3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3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3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3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3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3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3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3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3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3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3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3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3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3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3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3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3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3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3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3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3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3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3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3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3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3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3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3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3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3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3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3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3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3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3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3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3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3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3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3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3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3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3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3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3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3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3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3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3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3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3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3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3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3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3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3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3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3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3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3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3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3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3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3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3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3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3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3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3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3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3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3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3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3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3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3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3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3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3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3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3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3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3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3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3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3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3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3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3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3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3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3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3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3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3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3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3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3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3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3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3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3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3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3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3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3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3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3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3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3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3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3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3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3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3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3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3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3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3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3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3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3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3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3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3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3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3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3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3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3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3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3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3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3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5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5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5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3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5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3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5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3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5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5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5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5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3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5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3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5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3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5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3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5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3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5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3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5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3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5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5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5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5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3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5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3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5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3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5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3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5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3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5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3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5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3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5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3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5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3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5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3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5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3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5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3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5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5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5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5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3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5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3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5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3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5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3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5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3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5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3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5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3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5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3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5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3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5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3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5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3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5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3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5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5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5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5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3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5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3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5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3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5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3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5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3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5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3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5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3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5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3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5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3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5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3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5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3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5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3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5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5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5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5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3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5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3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5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3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5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3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5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3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5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3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5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3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5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5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5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5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5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5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3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5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3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5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3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5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3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5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3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5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3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5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3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5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3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5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3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5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3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5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5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5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98"/>
      <c r="AO447" s="36"/>
      <c r="AP447" s="36"/>
      <c r="AQ447" s="36"/>
      <c r="AR447" s="36"/>
      <c r="AS447" s="36"/>
      <c r="AT447" s="36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5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98"/>
      <c r="AO448" s="36"/>
      <c r="AP448" s="36"/>
      <c r="AQ448" s="36"/>
      <c r="AR448" s="36"/>
      <c r="AS448" s="36"/>
      <c r="AT448" s="36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3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5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98"/>
      <c r="AO449" s="36"/>
      <c r="AP449" s="36"/>
      <c r="AQ449" s="36"/>
      <c r="AR449" s="36"/>
      <c r="AS449" s="36"/>
      <c r="AT449" s="36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3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5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98"/>
      <c r="AO450" s="36"/>
      <c r="AP450" s="36"/>
      <c r="AQ450" s="36"/>
      <c r="AR450" s="36"/>
      <c r="AS450" s="36"/>
      <c r="AT450" s="36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3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5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98"/>
      <c r="AO451" s="36"/>
      <c r="AP451" s="36"/>
      <c r="AQ451" s="36"/>
      <c r="AR451" s="36"/>
      <c r="AS451" s="36"/>
      <c r="AT451" s="36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5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98"/>
      <c r="AO452" s="36"/>
      <c r="AP452" s="36"/>
      <c r="AQ452" s="36"/>
      <c r="AR452" s="36"/>
      <c r="AS452" s="36"/>
      <c r="AT452" s="36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5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98"/>
      <c r="AO453" s="36"/>
      <c r="AP453" s="36"/>
      <c r="AQ453" s="36"/>
      <c r="AR453" s="36"/>
      <c r="AS453" s="36"/>
      <c r="AT453" s="36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5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98"/>
      <c r="AO454" s="36"/>
      <c r="AP454" s="36"/>
      <c r="AQ454" s="36"/>
      <c r="AR454" s="36"/>
      <c r="AS454" s="36"/>
      <c r="AT454" s="36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5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98"/>
      <c r="AO455" s="36"/>
      <c r="AP455" s="36"/>
      <c r="AQ455" s="36"/>
      <c r="AR455" s="36"/>
      <c r="AS455" s="36"/>
      <c r="AT455" s="36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5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98"/>
      <c r="AO456" s="36"/>
      <c r="AP456" s="36"/>
      <c r="AQ456" s="36"/>
      <c r="AR456" s="36"/>
      <c r="AS456" s="36"/>
      <c r="AT456" s="36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5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98"/>
      <c r="AO457" s="36"/>
      <c r="AP457" s="36"/>
      <c r="AQ457" s="36"/>
      <c r="AR457" s="36"/>
      <c r="AS457" s="36"/>
      <c r="AT457" s="36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5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98"/>
      <c r="AO458" s="36"/>
      <c r="AP458" s="36"/>
      <c r="AQ458" s="36"/>
      <c r="AR458" s="36"/>
      <c r="AS458" s="36"/>
      <c r="AT458" s="36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5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98"/>
      <c r="AO459" s="36"/>
      <c r="AP459" s="36"/>
      <c r="AQ459" s="36"/>
      <c r="AR459" s="36"/>
      <c r="AS459" s="36"/>
      <c r="AT459" s="36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5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98"/>
      <c r="AO460" s="36"/>
      <c r="AP460" s="36"/>
      <c r="AQ460" s="36"/>
      <c r="AR460" s="36"/>
      <c r="AS460" s="36"/>
      <c r="AT460" s="36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5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98"/>
      <c r="AO461" s="36"/>
      <c r="AP461" s="36"/>
      <c r="AQ461" s="36"/>
      <c r="AR461" s="36"/>
      <c r="AS461" s="36"/>
      <c r="AT461" s="36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5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98"/>
      <c r="AO462" s="36"/>
      <c r="AP462" s="36"/>
      <c r="AQ462" s="36"/>
      <c r="AR462" s="36"/>
      <c r="AS462" s="36"/>
      <c r="AT462" s="36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5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98"/>
      <c r="AO463" s="36"/>
      <c r="AP463" s="36"/>
      <c r="AQ463" s="36"/>
      <c r="AR463" s="36"/>
      <c r="AS463" s="36"/>
      <c r="AT463" s="36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5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98"/>
      <c r="AO464" s="36"/>
      <c r="AP464" s="36"/>
      <c r="AQ464" s="36"/>
      <c r="AR464" s="36"/>
      <c r="AS464" s="36"/>
      <c r="AT464" s="36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5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98"/>
      <c r="AO465" s="36"/>
      <c r="AP465" s="36"/>
      <c r="AQ465" s="36"/>
      <c r="AR465" s="36"/>
      <c r="AS465" s="36"/>
      <c r="AT465" s="36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5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98"/>
      <c r="AO466" s="36"/>
      <c r="AP466" s="36"/>
      <c r="AQ466" s="36"/>
      <c r="AR466" s="36"/>
      <c r="AS466" s="36"/>
      <c r="AT466" s="36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5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98"/>
      <c r="AO467" s="36"/>
      <c r="AP467" s="36"/>
      <c r="AQ467" s="36"/>
      <c r="AR467" s="36"/>
      <c r="AS467" s="36"/>
      <c r="AT467" s="36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5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98"/>
      <c r="AO468" s="36"/>
      <c r="AP468" s="36"/>
      <c r="AQ468" s="36"/>
      <c r="AR468" s="36"/>
      <c r="AS468" s="36"/>
      <c r="AT468" s="36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5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98"/>
      <c r="AO469" s="36"/>
      <c r="AP469" s="36"/>
      <c r="AQ469" s="36"/>
      <c r="AR469" s="36"/>
      <c r="AS469" s="36"/>
      <c r="AT469" s="36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5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98"/>
      <c r="AO470" s="36"/>
      <c r="AP470" s="36"/>
      <c r="AQ470" s="36"/>
      <c r="AR470" s="36"/>
      <c r="AS470" s="36"/>
      <c r="AT470" s="36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5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98"/>
      <c r="AO471" s="36"/>
      <c r="AP471" s="36"/>
      <c r="AQ471" s="36"/>
      <c r="AR471" s="36"/>
      <c r="AS471" s="36"/>
      <c r="AT471" s="36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5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98"/>
      <c r="AO472" s="36"/>
      <c r="AP472" s="36"/>
      <c r="AQ472" s="36"/>
      <c r="AR472" s="36"/>
      <c r="AS472" s="36"/>
      <c r="AT472" s="36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5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98"/>
      <c r="AO473" s="36"/>
      <c r="AP473" s="36"/>
      <c r="AQ473" s="36"/>
      <c r="AR473" s="36"/>
      <c r="AS473" s="36"/>
      <c r="AT473" s="36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5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98"/>
      <c r="AO474" s="36"/>
      <c r="AP474" s="36"/>
      <c r="AQ474" s="36"/>
      <c r="AR474" s="36"/>
      <c r="AS474" s="36"/>
      <c r="AT474" s="36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5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98"/>
      <c r="AO475" s="36"/>
      <c r="AP475" s="36"/>
      <c r="AQ475" s="36"/>
      <c r="AR475" s="36"/>
      <c r="AS475" s="36"/>
      <c r="AT475" s="36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5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98"/>
      <c r="AO476" s="36"/>
      <c r="AP476" s="36"/>
      <c r="AQ476" s="36"/>
      <c r="AR476" s="36"/>
      <c r="AS476" s="36"/>
      <c r="AT476" s="36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5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98"/>
      <c r="AO477" s="36"/>
      <c r="AP477" s="36"/>
      <c r="AQ477" s="36"/>
      <c r="AR477" s="36"/>
      <c r="AS477" s="36"/>
      <c r="AT477" s="36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5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98"/>
      <c r="AO478" s="36"/>
      <c r="AP478" s="36"/>
      <c r="AQ478" s="36"/>
      <c r="AR478" s="36"/>
      <c r="AS478" s="36"/>
      <c r="AT478" s="36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5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98"/>
      <c r="AO479" s="36"/>
      <c r="AP479" s="36"/>
      <c r="AQ479" s="36"/>
      <c r="AR479" s="36"/>
      <c r="AS479" s="36"/>
      <c r="AT479" s="36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5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98"/>
      <c r="AO480" s="36"/>
      <c r="AP480" s="36"/>
      <c r="AQ480" s="36"/>
      <c r="AR480" s="36"/>
      <c r="AS480" s="36"/>
      <c r="AT480" s="36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5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98"/>
      <c r="AO481" s="36"/>
      <c r="AP481" s="36"/>
      <c r="AQ481" s="36"/>
      <c r="AR481" s="36"/>
      <c r="AS481" s="36"/>
      <c r="AT481" s="36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5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98"/>
      <c r="AO482" s="36"/>
      <c r="AP482" s="36"/>
      <c r="AQ482" s="36"/>
      <c r="AR482" s="36"/>
      <c r="AS482" s="36"/>
      <c r="AT482" s="36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5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98"/>
      <c r="AO483" s="36"/>
      <c r="AP483" s="36"/>
      <c r="AQ483" s="36"/>
      <c r="AR483" s="36"/>
      <c r="AS483" s="36"/>
      <c r="AT483" s="36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5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98"/>
      <c r="AO484" s="36"/>
      <c r="AP484" s="36"/>
      <c r="AQ484" s="36"/>
      <c r="AR484" s="36"/>
      <c r="AS484" s="36"/>
      <c r="AT484" s="36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5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98"/>
      <c r="AO485" s="36"/>
      <c r="AP485" s="36"/>
      <c r="AQ485" s="36"/>
      <c r="AR485" s="36"/>
      <c r="AS485" s="36"/>
      <c r="AT485" s="36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5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98"/>
      <c r="AO486" s="36"/>
      <c r="AP486" s="36"/>
      <c r="AQ486" s="36"/>
      <c r="AR486" s="36"/>
      <c r="AS486" s="36"/>
      <c r="AT486" s="36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5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98"/>
      <c r="AO487" s="36"/>
      <c r="AP487" s="36"/>
      <c r="AQ487" s="36"/>
      <c r="AR487" s="36"/>
      <c r="AS487" s="36"/>
      <c r="AT487" s="36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5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98"/>
      <c r="AO488" s="36"/>
      <c r="AP488" s="36"/>
      <c r="AQ488" s="36"/>
      <c r="AR488" s="36"/>
      <c r="AS488" s="36"/>
      <c r="AT488" s="36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5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98"/>
      <c r="AO489" s="36"/>
      <c r="AP489" s="36"/>
      <c r="AQ489" s="36"/>
      <c r="AR489" s="36"/>
      <c r="AS489" s="36"/>
      <c r="AT489" s="36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5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98"/>
      <c r="AO490" s="36"/>
      <c r="AP490" s="36"/>
      <c r="AQ490" s="36"/>
      <c r="AR490" s="36"/>
      <c r="AS490" s="36"/>
      <c r="AT490" s="36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5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98"/>
      <c r="AO491" s="36"/>
      <c r="AP491" s="36"/>
      <c r="AQ491" s="36"/>
      <c r="AR491" s="36"/>
      <c r="AS491" s="36"/>
      <c r="AT491" s="36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5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98"/>
      <c r="AO492" s="36"/>
      <c r="AP492" s="36"/>
      <c r="AQ492" s="36"/>
      <c r="AR492" s="36"/>
      <c r="AS492" s="36"/>
      <c r="AT492" s="36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5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98"/>
      <c r="AO493" s="36"/>
      <c r="AP493" s="36"/>
      <c r="AQ493" s="36"/>
      <c r="AR493" s="36"/>
      <c r="AS493" s="36"/>
      <c r="AT493" s="36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5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98"/>
      <c r="AO494" s="36"/>
      <c r="AP494" s="36"/>
      <c r="AQ494" s="36"/>
      <c r="AR494" s="36"/>
      <c r="AS494" s="36"/>
      <c r="AT494" s="36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5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98"/>
      <c r="AO495" s="36"/>
      <c r="AP495" s="36"/>
      <c r="AQ495" s="36"/>
      <c r="AR495" s="36"/>
      <c r="AS495" s="36"/>
      <c r="AT495" s="36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5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98"/>
      <c r="AO496" s="36"/>
      <c r="AP496" s="36"/>
      <c r="AQ496" s="36"/>
      <c r="AR496" s="36"/>
      <c r="AS496" s="36"/>
      <c r="AT496" s="36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5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98"/>
      <c r="AO497" s="36"/>
      <c r="AP497" s="36"/>
      <c r="AQ497" s="36"/>
      <c r="AR497" s="36"/>
      <c r="AS497" s="36"/>
      <c r="AT497" s="36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5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98"/>
      <c r="AO498" s="36"/>
      <c r="AP498" s="36"/>
      <c r="AQ498" s="36"/>
      <c r="AR498" s="36"/>
      <c r="AS498" s="36"/>
      <c r="AT498" s="36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5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98"/>
      <c r="AO499" s="36"/>
      <c r="AP499" s="36"/>
      <c r="AQ499" s="36"/>
      <c r="AR499" s="36"/>
      <c r="AS499" s="36"/>
      <c r="AT499" s="36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5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98"/>
      <c r="AO500" s="36"/>
      <c r="AP500" s="36"/>
      <c r="AQ500" s="36"/>
      <c r="AR500" s="36"/>
      <c r="AS500" s="36"/>
      <c r="AT500" s="36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5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98"/>
      <c r="AO501" s="36"/>
      <c r="AP501" s="36"/>
      <c r="AQ501" s="36"/>
      <c r="AR501" s="36"/>
      <c r="AS501" s="36"/>
      <c r="AT501" s="36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5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98"/>
      <c r="AO502" s="36"/>
      <c r="AP502" s="36"/>
      <c r="AQ502" s="36"/>
      <c r="AR502" s="36"/>
      <c r="AS502" s="36"/>
      <c r="AT502" s="36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5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98"/>
      <c r="AO503" s="36"/>
      <c r="AP503" s="36"/>
      <c r="AQ503" s="36"/>
      <c r="AR503" s="36"/>
      <c r="AS503" s="36"/>
      <c r="AT503" s="36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5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98"/>
      <c r="AO504" s="36"/>
      <c r="AP504" s="36"/>
      <c r="AQ504" s="36"/>
      <c r="AR504" s="36"/>
      <c r="AS504" s="36"/>
      <c r="AT504" s="36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5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98"/>
      <c r="AO505" s="36"/>
      <c r="AP505" s="36"/>
      <c r="AQ505" s="36"/>
      <c r="AR505" s="36"/>
      <c r="AS505" s="36"/>
      <c r="AT505" s="36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5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98"/>
      <c r="AO506" s="36"/>
      <c r="AP506" s="36"/>
      <c r="AQ506" s="36"/>
      <c r="AR506" s="36"/>
      <c r="AS506" s="36"/>
      <c r="AT506" s="36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5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98"/>
      <c r="AO507" s="36"/>
      <c r="AP507" s="36"/>
      <c r="AQ507" s="36"/>
      <c r="AR507" s="36"/>
      <c r="AS507" s="36"/>
      <c r="AT507" s="36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5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98"/>
      <c r="AO508" s="36"/>
      <c r="AP508" s="36"/>
      <c r="AQ508" s="36"/>
      <c r="AR508" s="36"/>
      <c r="AS508" s="36"/>
      <c r="AT508" s="36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5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98"/>
      <c r="AO509" s="36"/>
      <c r="AP509" s="36"/>
      <c r="AQ509" s="36"/>
      <c r="AR509" s="36"/>
      <c r="AS509" s="36"/>
      <c r="AT509" s="36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5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98"/>
      <c r="AO510" s="36"/>
      <c r="AP510" s="36"/>
      <c r="AQ510" s="36"/>
      <c r="AR510" s="36"/>
      <c r="AS510" s="36"/>
      <c r="AT510" s="36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5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98"/>
      <c r="AO511" s="36"/>
      <c r="AP511" s="36"/>
      <c r="AQ511" s="36"/>
      <c r="AR511" s="36"/>
      <c r="AS511" s="36"/>
      <c r="AT511" s="36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5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98"/>
      <c r="AO512" s="36"/>
      <c r="AP512" s="36"/>
      <c r="AQ512" s="36"/>
      <c r="AR512" s="36"/>
      <c r="AS512" s="36"/>
      <c r="AT512" s="36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5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98"/>
      <c r="AO513" s="36"/>
      <c r="AP513" s="36"/>
      <c r="AQ513" s="36"/>
      <c r="AR513" s="36"/>
      <c r="AS513" s="36"/>
      <c r="AT513" s="36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5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98"/>
      <c r="AO514" s="36"/>
      <c r="AP514" s="36"/>
      <c r="AQ514" s="36"/>
      <c r="AR514" s="36"/>
      <c r="AS514" s="36"/>
      <c r="AT514" s="36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5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98"/>
      <c r="AO515" s="36"/>
      <c r="AP515" s="36"/>
      <c r="AQ515" s="36"/>
      <c r="AR515" s="36"/>
      <c r="AS515" s="36"/>
      <c r="AT515" s="36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5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98"/>
      <c r="AO516" s="36"/>
      <c r="AP516" s="36"/>
      <c r="AQ516" s="36"/>
      <c r="AR516" s="36"/>
      <c r="AS516" s="36"/>
      <c r="AT516" s="36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5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98"/>
      <c r="AO517" s="36"/>
      <c r="AP517" s="36"/>
      <c r="AQ517" s="36"/>
      <c r="AR517" s="36"/>
      <c r="AS517" s="36"/>
      <c r="AT517" s="36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5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98"/>
      <c r="AO518" s="36"/>
      <c r="AP518" s="36"/>
      <c r="AQ518" s="36"/>
      <c r="AR518" s="36"/>
      <c r="AS518" s="36"/>
      <c r="AT518" s="36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5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98"/>
      <c r="AO519" s="36"/>
      <c r="AP519" s="36"/>
      <c r="AQ519" s="36"/>
      <c r="AR519" s="36"/>
      <c r="AS519" s="36"/>
      <c r="AT519" s="36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5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98"/>
      <c r="AO520" s="36"/>
      <c r="AP520" s="36"/>
      <c r="AQ520" s="36"/>
      <c r="AR520" s="36"/>
      <c r="AS520" s="36"/>
      <c r="AT520" s="36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5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98"/>
      <c r="AO521" s="36"/>
      <c r="AP521" s="36"/>
      <c r="AQ521" s="36"/>
      <c r="AR521" s="36"/>
      <c r="AS521" s="36"/>
      <c r="AT521" s="36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5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98"/>
      <c r="AO522" s="36"/>
      <c r="AP522" s="36"/>
      <c r="AQ522" s="36"/>
      <c r="AR522" s="36"/>
      <c r="AS522" s="36"/>
      <c r="AT522" s="36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5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98"/>
      <c r="AO523" s="36"/>
      <c r="AP523" s="36"/>
      <c r="AQ523" s="36"/>
      <c r="AR523" s="36"/>
      <c r="AS523" s="36"/>
      <c r="AT523" s="36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5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98"/>
      <c r="AO524" s="36"/>
      <c r="AP524" s="36"/>
      <c r="AQ524" s="36"/>
      <c r="AR524" s="36"/>
      <c r="AS524" s="36"/>
      <c r="AT524" s="36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5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98"/>
      <c r="AO525" s="36"/>
      <c r="AP525" s="36"/>
      <c r="AQ525" s="36"/>
      <c r="AR525" s="36"/>
      <c r="AS525" s="36"/>
      <c r="AT525" s="36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5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98"/>
      <c r="AO526" s="36"/>
      <c r="AP526" s="36"/>
      <c r="AQ526" s="36"/>
      <c r="AR526" s="36"/>
      <c r="AS526" s="36"/>
      <c r="AT526" s="36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5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98"/>
      <c r="AO527" s="36"/>
      <c r="AP527" s="36"/>
      <c r="AQ527" s="36"/>
      <c r="AR527" s="36"/>
      <c r="AS527" s="36"/>
      <c r="AT527" s="36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5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98"/>
      <c r="AO528" s="36"/>
      <c r="AP528" s="36"/>
      <c r="AQ528" s="36"/>
      <c r="AR528" s="36"/>
      <c r="AS528" s="36"/>
      <c r="AT528" s="36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5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98"/>
      <c r="AO529" s="36"/>
      <c r="AP529" s="36"/>
      <c r="AQ529" s="36"/>
      <c r="AR529" s="36"/>
      <c r="AS529" s="36"/>
      <c r="AT529" s="36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5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98"/>
      <c r="AO530" s="36"/>
      <c r="AP530" s="36"/>
      <c r="AQ530" s="36"/>
      <c r="AR530" s="36"/>
      <c r="AS530" s="36"/>
      <c r="AT530" s="36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5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98"/>
      <c r="AO531" s="36"/>
      <c r="AP531" s="36"/>
      <c r="AQ531" s="36"/>
      <c r="AR531" s="36"/>
      <c r="AS531" s="36"/>
      <c r="AT531" s="36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5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98"/>
      <c r="AO532" s="36"/>
      <c r="AP532" s="36"/>
      <c r="AQ532" s="36"/>
      <c r="AR532" s="36"/>
      <c r="AS532" s="36"/>
      <c r="AT532" s="36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5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98"/>
      <c r="AO533" s="36"/>
      <c r="AP533" s="36"/>
      <c r="AQ533" s="36"/>
      <c r="AR533" s="36"/>
      <c r="AS533" s="36"/>
      <c r="AT533" s="36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5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98"/>
      <c r="AO534" s="36"/>
      <c r="AP534" s="36"/>
      <c r="AQ534" s="36"/>
      <c r="AR534" s="36"/>
      <c r="AS534" s="36"/>
      <c r="AT534" s="36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5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98"/>
      <c r="AO535" s="36"/>
      <c r="AP535" s="36"/>
      <c r="AQ535" s="36"/>
      <c r="AR535" s="36"/>
      <c r="AS535" s="36"/>
      <c r="AT535" s="36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5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98"/>
      <c r="AO536" s="36"/>
      <c r="AP536" s="36"/>
      <c r="AQ536" s="36"/>
      <c r="AR536" s="36"/>
      <c r="AS536" s="36"/>
      <c r="AT536" s="36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5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98"/>
      <c r="AO537" s="36"/>
      <c r="AP537" s="36"/>
      <c r="AQ537" s="36"/>
      <c r="AR537" s="36"/>
      <c r="AS537" s="36"/>
      <c r="AT537" s="36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5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98"/>
      <c r="AO538" s="36"/>
      <c r="AP538" s="36"/>
      <c r="AQ538" s="36"/>
      <c r="AR538" s="36"/>
      <c r="AS538" s="36"/>
      <c r="AT538" s="36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5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98"/>
      <c r="AO539" s="36"/>
      <c r="AP539" s="36"/>
      <c r="AQ539" s="36"/>
      <c r="AR539" s="36"/>
      <c r="AS539" s="36"/>
      <c r="AT539" s="36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5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98"/>
      <c r="AO540" s="36"/>
      <c r="AP540" s="36"/>
      <c r="AQ540" s="36"/>
      <c r="AR540" s="36"/>
      <c r="AS540" s="36"/>
      <c r="AT540" s="36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5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98"/>
      <c r="AO541" s="36"/>
      <c r="AP541" s="36"/>
      <c r="AQ541" s="36"/>
      <c r="AR541" s="36"/>
      <c r="AS541" s="36"/>
      <c r="AT541" s="36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5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98"/>
      <c r="AO542" s="36"/>
      <c r="AP542" s="36"/>
      <c r="AQ542" s="36"/>
      <c r="AR542" s="36"/>
      <c r="AS542" s="36"/>
      <c r="AT542" s="36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5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98"/>
      <c r="AO543" s="36"/>
      <c r="AP543" s="36"/>
      <c r="AQ543" s="36"/>
      <c r="AR543" s="36"/>
      <c r="AS543" s="36"/>
      <c r="AT543" s="36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5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98"/>
      <c r="AO544" s="36"/>
      <c r="AP544" s="36"/>
      <c r="AQ544" s="36"/>
      <c r="AR544" s="36"/>
      <c r="AS544" s="36"/>
      <c r="AT544" s="36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5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98"/>
      <c r="AO545" s="36"/>
      <c r="AP545" s="36"/>
      <c r="AQ545" s="36"/>
      <c r="AR545" s="36"/>
      <c r="AS545" s="36"/>
      <c r="AT545" s="36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5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98"/>
      <c r="AO546" s="36"/>
      <c r="AP546" s="36"/>
      <c r="AQ546" s="36"/>
      <c r="AR546" s="36"/>
      <c r="AS546" s="36"/>
      <c r="AT546" s="36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5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98"/>
      <c r="AO547" s="36"/>
      <c r="AP547" s="36"/>
      <c r="AQ547" s="36"/>
      <c r="AR547" s="36"/>
      <c r="AS547" s="36"/>
      <c r="AT547" s="36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5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98"/>
      <c r="AO548" s="36"/>
      <c r="AP548" s="36"/>
      <c r="AQ548" s="36"/>
      <c r="AR548" s="36"/>
      <c r="AS548" s="36"/>
      <c r="AT548" s="36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5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98"/>
      <c r="AO549" s="36"/>
      <c r="AP549" s="36"/>
      <c r="AQ549" s="36"/>
      <c r="AR549" s="36"/>
      <c r="AS549" s="36"/>
      <c r="AT549" s="36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5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98"/>
      <c r="AO550" s="36"/>
      <c r="AP550" s="36"/>
      <c r="AQ550" s="36"/>
      <c r="AR550" s="36"/>
      <c r="AS550" s="36"/>
      <c r="AT550" s="36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5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98"/>
      <c r="AO551" s="36"/>
      <c r="AP551" s="36"/>
      <c r="AQ551" s="36"/>
      <c r="AR551" s="36"/>
      <c r="AS551" s="36"/>
      <c r="AT551" s="36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5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98"/>
      <c r="AO552" s="36"/>
      <c r="AP552" s="36"/>
      <c r="AQ552" s="36"/>
      <c r="AR552" s="36"/>
      <c r="AS552" s="36"/>
      <c r="AT552" s="36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5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98"/>
      <c r="AO553" s="36"/>
      <c r="AP553" s="36"/>
      <c r="AQ553" s="36"/>
      <c r="AR553" s="36"/>
      <c r="AS553" s="36"/>
      <c r="AT553" s="36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5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98"/>
      <c r="AO554" s="36"/>
      <c r="AP554" s="36"/>
      <c r="AQ554" s="36"/>
      <c r="AR554" s="36"/>
      <c r="AS554" s="36"/>
      <c r="AT554" s="36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5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98"/>
      <c r="AO555" s="36"/>
      <c r="AP555" s="36"/>
      <c r="AQ555" s="36"/>
      <c r="AR555" s="36"/>
      <c r="AS555" s="36"/>
      <c r="AT555" s="36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5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98"/>
      <c r="AO556" s="36"/>
      <c r="AP556" s="36"/>
      <c r="AQ556" s="36"/>
      <c r="AR556" s="36"/>
      <c r="AS556" s="36"/>
      <c r="AT556" s="36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5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98"/>
      <c r="AO557" s="36"/>
      <c r="AP557" s="36"/>
      <c r="AQ557" s="36"/>
      <c r="AR557" s="36"/>
      <c r="AS557" s="36"/>
      <c r="AT557" s="36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5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98"/>
      <c r="AO558" s="36"/>
      <c r="AP558" s="36"/>
      <c r="AQ558" s="36"/>
      <c r="AR558" s="36"/>
      <c r="AS558" s="36"/>
      <c r="AT558" s="36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5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98"/>
      <c r="AO559" s="36"/>
      <c r="AP559" s="36"/>
      <c r="AQ559" s="36"/>
      <c r="AR559" s="36"/>
      <c r="AS559" s="36"/>
      <c r="AT559" s="36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5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98"/>
      <c r="AO560" s="36"/>
      <c r="AP560" s="36"/>
      <c r="AQ560" s="36"/>
      <c r="AR560" s="36"/>
      <c r="AS560" s="36"/>
      <c r="AT560" s="36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5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98"/>
      <c r="AO561" s="36"/>
      <c r="AP561" s="36"/>
      <c r="AQ561" s="36"/>
      <c r="AR561" s="36"/>
      <c r="AS561" s="36"/>
      <c r="AT561" s="36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5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98"/>
      <c r="AO562" s="36"/>
      <c r="AP562" s="36"/>
      <c r="AQ562" s="36"/>
      <c r="AR562" s="36"/>
      <c r="AS562" s="36"/>
      <c r="AT562" s="36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5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98"/>
      <c r="AO563" s="36"/>
      <c r="AP563" s="36"/>
      <c r="AQ563" s="36"/>
      <c r="AR563" s="36"/>
      <c r="AS563" s="36"/>
      <c r="AT563" s="36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5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98"/>
      <c r="AO564" s="36"/>
      <c r="AP564" s="36"/>
      <c r="AQ564" s="36"/>
      <c r="AR564" s="36"/>
      <c r="AS564" s="36"/>
      <c r="AT564" s="36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5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98"/>
      <c r="AO565" s="36"/>
      <c r="AP565" s="36"/>
      <c r="AQ565" s="36"/>
      <c r="AR565" s="36"/>
      <c r="AS565" s="36"/>
      <c r="AT565" s="36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5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98"/>
      <c r="AO566" s="36"/>
      <c r="AP566" s="36"/>
      <c r="AQ566" s="36"/>
      <c r="AR566" s="36"/>
      <c r="AS566" s="36"/>
      <c r="AT566" s="36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5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98"/>
      <c r="AO567" s="36"/>
      <c r="AP567" s="36"/>
      <c r="AQ567" s="36"/>
      <c r="AR567" s="36"/>
      <c r="AS567" s="36"/>
      <c r="AT567" s="36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5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98"/>
      <c r="AO568" s="36"/>
      <c r="AP568" s="36"/>
      <c r="AQ568" s="36"/>
      <c r="AR568" s="36"/>
      <c r="AS568" s="36"/>
      <c r="AT568" s="36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5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98"/>
      <c r="AO569" s="36"/>
      <c r="AP569" s="36"/>
      <c r="AQ569" s="36"/>
      <c r="AR569" s="36"/>
      <c r="AS569" s="36"/>
      <c r="AT569" s="36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5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98"/>
      <c r="AO570" s="36"/>
      <c r="AP570" s="36"/>
      <c r="AQ570" s="36"/>
      <c r="AR570" s="36"/>
      <c r="AS570" s="36"/>
      <c r="AT570" s="36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5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98"/>
      <c r="AO571" s="36"/>
      <c r="AP571" s="36"/>
      <c r="AQ571" s="36"/>
      <c r="AR571" s="36"/>
      <c r="AS571" s="36"/>
      <c r="AT571" s="36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5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98"/>
      <c r="AO572" s="36"/>
      <c r="AP572" s="36"/>
      <c r="AQ572" s="36"/>
      <c r="AR572" s="36"/>
      <c r="AS572" s="36"/>
      <c r="AT572" s="36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5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98"/>
      <c r="AO573" s="36"/>
      <c r="AP573" s="36"/>
      <c r="AQ573" s="36"/>
      <c r="AR573" s="36"/>
      <c r="AS573" s="36"/>
      <c r="AT573" s="36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5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98"/>
      <c r="AO574" s="36"/>
      <c r="AP574" s="36"/>
      <c r="AQ574" s="36"/>
      <c r="AR574" s="36"/>
      <c r="AS574" s="36"/>
      <c r="AT574" s="36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5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98"/>
      <c r="AO575" s="36"/>
      <c r="AP575" s="36"/>
      <c r="AQ575" s="36"/>
      <c r="AR575" s="36"/>
      <c r="AS575" s="36"/>
      <c r="AT575" s="36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5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98"/>
      <c r="AO576" s="36"/>
      <c r="AP576" s="36"/>
      <c r="AQ576" s="36"/>
      <c r="AR576" s="36"/>
      <c r="AS576" s="36"/>
      <c r="AT576" s="36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5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98"/>
      <c r="AO577" s="36"/>
      <c r="AP577" s="36"/>
      <c r="AQ577" s="36"/>
      <c r="AR577" s="36"/>
      <c r="AS577" s="36"/>
      <c r="AT577" s="36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5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98"/>
      <c r="AO578" s="36"/>
      <c r="AP578" s="36"/>
      <c r="AQ578" s="36"/>
      <c r="AR578" s="36"/>
      <c r="AS578" s="36"/>
      <c r="AT578" s="36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5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98"/>
      <c r="AO579" s="36"/>
      <c r="AP579" s="36"/>
      <c r="AQ579" s="36"/>
      <c r="AR579" s="36"/>
      <c r="AS579" s="36"/>
      <c r="AT579" s="36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5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98"/>
      <c r="AO580" s="36"/>
      <c r="AP580" s="36"/>
      <c r="AQ580" s="36"/>
      <c r="AR580" s="36"/>
      <c r="AS580" s="36"/>
      <c r="AT580" s="36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5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98"/>
      <c r="AO581" s="36"/>
      <c r="AP581" s="36"/>
      <c r="AQ581" s="36"/>
      <c r="AR581" s="36"/>
      <c r="AS581" s="36"/>
      <c r="AT581" s="36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5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98"/>
      <c r="AO582" s="36"/>
      <c r="AP582" s="36"/>
      <c r="AQ582" s="36"/>
      <c r="AR582" s="36"/>
      <c r="AS582" s="36"/>
      <c r="AT582" s="36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5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98"/>
      <c r="AO583" s="36"/>
      <c r="AP583" s="36"/>
      <c r="AQ583" s="36"/>
      <c r="AR583" s="36"/>
      <c r="AS583" s="36"/>
      <c r="AT583" s="36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5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98"/>
      <c r="AO584" s="36"/>
      <c r="AP584" s="36"/>
      <c r="AQ584" s="36"/>
      <c r="AR584" s="36"/>
      <c r="AS584" s="36"/>
      <c r="AT584" s="36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5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98"/>
      <c r="AO585" s="36"/>
      <c r="AP585" s="36"/>
      <c r="AQ585" s="36"/>
      <c r="AR585" s="36"/>
      <c r="AS585" s="36"/>
      <c r="AT585" s="36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5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98"/>
      <c r="AO586" s="36"/>
      <c r="AP586" s="36"/>
      <c r="AQ586" s="36"/>
      <c r="AR586" s="36"/>
      <c r="AS586" s="36"/>
      <c r="AT586" s="36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5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98"/>
      <c r="AO587" s="36"/>
      <c r="AP587" s="36"/>
      <c r="AQ587" s="36"/>
      <c r="AR587" s="36"/>
      <c r="AS587" s="36"/>
      <c r="AT587" s="36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5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98"/>
      <c r="AO588" s="36"/>
      <c r="AP588" s="36"/>
      <c r="AQ588" s="36"/>
      <c r="AR588" s="36"/>
      <c r="AS588" s="36"/>
      <c r="AT588" s="36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5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98"/>
      <c r="AO589" s="36"/>
      <c r="AP589" s="36"/>
      <c r="AQ589" s="36"/>
      <c r="AR589" s="36"/>
      <c r="AS589" s="36"/>
      <c r="AT589" s="36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5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98"/>
      <c r="AO590" s="36"/>
      <c r="AP590" s="36"/>
      <c r="AQ590" s="36"/>
      <c r="AR590" s="36"/>
      <c r="AS590" s="36"/>
      <c r="AT590" s="36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5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98"/>
      <c r="AO591" s="36"/>
      <c r="AP591" s="36"/>
      <c r="AQ591" s="36"/>
      <c r="AR591" s="36"/>
      <c r="AS591" s="36"/>
      <c r="AT591" s="36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5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98"/>
      <c r="AO592" s="36"/>
      <c r="AP592" s="36"/>
      <c r="AQ592" s="36"/>
      <c r="AR592" s="36"/>
      <c r="AS592" s="36"/>
      <c r="AT592" s="36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5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98"/>
      <c r="AO593" s="36"/>
      <c r="AP593" s="36"/>
      <c r="AQ593" s="36"/>
      <c r="AR593" s="36"/>
      <c r="AS593" s="36"/>
      <c r="AT593" s="36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5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98"/>
      <c r="AO594" s="36"/>
      <c r="AP594" s="36"/>
      <c r="AQ594" s="36"/>
      <c r="AR594" s="36"/>
      <c r="AS594" s="36"/>
      <c r="AT594" s="36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5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98"/>
      <c r="AO595" s="36"/>
      <c r="AP595" s="36"/>
      <c r="AQ595" s="36"/>
      <c r="AR595" s="36"/>
      <c r="AS595" s="36"/>
      <c r="AT595" s="36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5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98"/>
      <c r="AO596" s="36"/>
      <c r="AP596" s="36"/>
      <c r="AQ596" s="36"/>
      <c r="AR596" s="36"/>
      <c r="AS596" s="36"/>
      <c r="AT596" s="36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5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98"/>
      <c r="AO597" s="36"/>
      <c r="AP597" s="36"/>
      <c r="AQ597" s="36"/>
      <c r="AR597" s="36"/>
      <c r="AS597" s="36"/>
      <c r="AT597" s="36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5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98"/>
      <c r="AO598" s="36"/>
      <c r="AP598" s="36"/>
      <c r="AQ598" s="36"/>
      <c r="AR598" s="36"/>
      <c r="AS598" s="36"/>
      <c r="AT598" s="36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5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98"/>
      <c r="AO599" s="36"/>
      <c r="AP599" s="36"/>
      <c r="AQ599" s="36"/>
      <c r="AR599" s="36"/>
      <c r="AS599" s="36"/>
      <c r="AT599" s="36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5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98"/>
      <c r="AO600" s="36"/>
      <c r="AP600" s="36"/>
      <c r="AQ600" s="36"/>
      <c r="AR600" s="36"/>
      <c r="AS600" s="36"/>
      <c r="AT600" s="36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5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98"/>
      <c r="AO601" s="36"/>
      <c r="AP601" s="36"/>
      <c r="AQ601" s="36"/>
      <c r="AR601" s="36"/>
      <c r="AS601" s="36"/>
      <c r="AT601" s="36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5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98"/>
      <c r="AO602" s="36"/>
      <c r="AP602" s="36"/>
      <c r="AQ602" s="36"/>
      <c r="AR602" s="36"/>
      <c r="AS602" s="36"/>
      <c r="AT602" s="36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5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98"/>
      <c r="AO603" s="36"/>
      <c r="AP603" s="36"/>
      <c r="AQ603" s="36"/>
      <c r="AR603" s="36"/>
      <c r="AS603" s="36"/>
      <c r="AT603" s="36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5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98"/>
      <c r="AO604" s="36"/>
      <c r="AP604" s="36"/>
      <c r="AQ604" s="36"/>
      <c r="AR604" s="36"/>
      <c r="AS604" s="36"/>
      <c r="AT604" s="36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5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98"/>
      <c r="AO605" s="36"/>
      <c r="AP605" s="36"/>
      <c r="AQ605" s="36"/>
      <c r="AR605" s="36"/>
      <c r="AS605" s="36"/>
      <c r="AT605" s="36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5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98"/>
      <c r="AO606" s="36"/>
      <c r="AP606" s="36"/>
      <c r="AQ606" s="36"/>
      <c r="AR606" s="36"/>
      <c r="AS606" s="36"/>
      <c r="AT606" s="36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5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98"/>
      <c r="AO607" s="36"/>
      <c r="AP607" s="36"/>
      <c r="AQ607" s="36"/>
      <c r="AR607" s="36"/>
      <c r="AS607" s="36"/>
      <c r="AT607" s="36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5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98"/>
      <c r="AO608" s="36"/>
      <c r="AP608" s="36"/>
      <c r="AQ608" s="36"/>
      <c r="AR608" s="36"/>
      <c r="AS608" s="36"/>
      <c r="AT608" s="36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5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98"/>
      <c r="AO609" s="36"/>
      <c r="AP609" s="36"/>
      <c r="AQ609" s="36"/>
      <c r="AR609" s="36"/>
      <c r="AS609" s="36"/>
      <c r="AT609" s="36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5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98"/>
      <c r="AO610" s="36"/>
      <c r="AP610" s="36"/>
      <c r="AQ610" s="36"/>
      <c r="AR610" s="36"/>
      <c r="AS610" s="36"/>
      <c r="AT610" s="36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5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98"/>
      <c r="AO611" s="36"/>
      <c r="AP611" s="36"/>
      <c r="AQ611" s="36"/>
      <c r="AR611" s="36"/>
      <c r="AS611" s="36"/>
      <c r="AT611" s="36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5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98"/>
      <c r="AO612" s="36"/>
      <c r="AP612" s="36"/>
      <c r="AQ612" s="36"/>
      <c r="AR612" s="36"/>
      <c r="AS612" s="36"/>
      <c r="AT612" s="36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5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98"/>
      <c r="AO613" s="36"/>
      <c r="AP613" s="36"/>
      <c r="AQ613" s="36"/>
      <c r="AR613" s="36"/>
      <c r="AS613" s="36"/>
      <c r="AT613" s="36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5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98"/>
      <c r="AO614" s="36"/>
      <c r="AP614" s="36"/>
      <c r="AQ614" s="36"/>
      <c r="AR614" s="36"/>
      <c r="AS614" s="36"/>
      <c r="AT614" s="36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5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98"/>
      <c r="AO615" s="36"/>
      <c r="AP615" s="36"/>
      <c r="AQ615" s="36"/>
      <c r="AR615" s="36"/>
      <c r="AS615" s="36"/>
      <c r="AT615" s="36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5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98"/>
      <c r="AO616" s="36"/>
      <c r="AP616" s="36"/>
      <c r="AQ616" s="36"/>
      <c r="AR616" s="36"/>
      <c r="AS616" s="36"/>
      <c r="AT616" s="36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5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98"/>
      <c r="AO617" s="36"/>
      <c r="AP617" s="36"/>
      <c r="AQ617" s="36"/>
      <c r="AR617" s="36"/>
      <c r="AS617" s="36"/>
      <c r="AT617" s="36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5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98"/>
      <c r="AO618" s="36"/>
      <c r="AP618" s="36"/>
      <c r="AQ618" s="36"/>
      <c r="AR618" s="36"/>
      <c r="AS618" s="36"/>
      <c r="AT618" s="36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5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98"/>
      <c r="AO619" s="36"/>
      <c r="AP619" s="36"/>
      <c r="AQ619" s="36"/>
      <c r="AR619" s="36"/>
      <c r="AS619" s="36"/>
      <c r="AT619" s="36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5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98"/>
      <c r="AO620" s="36"/>
      <c r="AP620" s="36"/>
      <c r="AQ620" s="36"/>
      <c r="AR620" s="36"/>
      <c r="AS620" s="36"/>
      <c r="AT620" s="36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5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98"/>
      <c r="AO621" s="36"/>
      <c r="AP621" s="36"/>
      <c r="AQ621" s="36"/>
      <c r="AR621" s="36"/>
      <c r="AS621" s="36"/>
      <c r="AT621" s="36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5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98"/>
      <c r="AO622" s="36"/>
      <c r="AP622" s="36"/>
      <c r="AQ622" s="36"/>
      <c r="AR622" s="36"/>
      <c r="AS622" s="36"/>
      <c r="AT622" s="36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5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98"/>
      <c r="AO623" s="36"/>
      <c r="AP623" s="36"/>
      <c r="AQ623" s="36"/>
      <c r="AR623" s="36"/>
      <c r="AS623" s="36"/>
      <c r="AT623" s="36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5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98"/>
      <c r="AO624" s="36"/>
      <c r="AP624" s="36"/>
      <c r="AQ624" s="36"/>
      <c r="AR624" s="36"/>
      <c r="AS624" s="36"/>
      <c r="AT624" s="36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5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98"/>
      <c r="AO625" s="36"/>
      <c r="AP625" s="36"/>
      <c r="AQ625" s="36"/>
      <c r="AR625" s="36"/>
      <c r="AS625" s="36"/>
      <c r="AT625" s="36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5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98"/>
      <c r="AO626" s="36"/>
      <c r="AP626" s="36"/>
      <c r="AQ626" s="36"/>
      <c r="AR626" s="36"/>
      <c r="AS626" s="36"/>
      <c r="AT626" s="36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5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98"/>
      <c r="AO627" s="36"/>
      <c r="AP627" s="36"/>
      <c r="AQ627" s="36"/>
      <c r="AR627" s="36"/>
      <c r="AS627" s="36"/>
      <c r="AT627" s="36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5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98"/>
      <c r="AO628" s="36"/>
      <c r="AP628" s="36"/>
      <c r="AQ628" s="36"/>
      <c r="AR628" s="36"/>
      <c r="AS628" s="36"/>
      <c r="AT628" s="36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5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98"/>
      <c r="AO629" s="36"/>
      <c r="AP629" s="36"/>
      <c r="AQ629" s="36"/>
      <c r="AR629" s="36"/>
      <c r="AS629" s="36"/>
      <c r="AT629" s="36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5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98"/>
      <c r="AO630" s="36"/>
      <c r="AP630" s="36"/>
      <c r="AQ630" s="36"/>
      <c r="AR630" s="36"/>
      <c r="AS630" s="36"/>
      <c r="AT630" s="36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5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98"/>
      <c r="AO631" s="36"/>
      <c r="AP631" s="36"/>
      <c r="AQ631" s="36"/>
      <c r="AR631" s="36"/>
      <c r="AS631" s="36"/>
      <c r="AT631" s="36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5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98"/>
      <c r="AO632" s="36"/>
      <c r="AP632" s="36"/>
      <c r="AQ632" s="36"/>
      <c r="AR632" s="36"/>
      <c r="AS632" s="36"/>
      <c r="AT632" s="36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5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98"/>
      <c r="AO633" s="36"/>
      <c r="AP633" s="36"/>
      <c r="AQ633" s="36"/>
      <c r="AR633" s="36"/>
      <c r="AS633" s="36"/>
      <c r="AT633" s="36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5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98"/>
      <c r="AO634" s="36"/>
      <c r="AP634" s="36"/>
      <c r="AQ634" s="36"/>
      <c r="AR634" s="36"/>
      <c r="AS634" s="36"/>
      <c r="AT634" s="36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5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98"/>
      <c r="AO635" s="36"/>
      <c r="AP635" s="36"/>
      <c r="AQ635" s="36"/>
      <c r="AR635" s="36"/>
      <c r="AS635" s="36"/>
      <c r="AT635" s="36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5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98"/>
      <c r="AO636" s="36"/>
      <c r="AP636" s="36"/>
      <c r="AQ636" s="36"/>
      <c r="AR636" s="36"/>
      <c r="AS636" s="36"/>
      <c r="AT636" s="36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5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98"/>
      <c r="AO637" s="36"/>
      <c r="AP637" s="36"/>
      <c r="AQ637" s="36"/>
      <c r="AR637" s="36"/>
      <c r="AS637" s="36"/>
      <c r="AT637" s="36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5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98"/>
      <c r="AO638" s="36"/>
      <c r="AP638" s="36"/>
      <c r="AQ638" s="36"/>
      <c r="AR638" s="36"/>
      <c r="AS638" s="36"/>
      <c r="AT638" s="36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5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98"/>
      <c r="AO639" s="36"/>
      <c r="AP639" s="36"/>
      <c r="AQ639" s="36"/>
      <c r="AR639" s="36"/>
      <c r="AS639" s="36"/>
      <c r="AT639" s="36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5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98"/>
      <c r="AO640" s="36"/>
      <c r="AP640" s="36"/>
      <c r="AQ640" s="36"/>
      <c r="AR640" s="36"/>
      <c r="AS640" s="36"/>
      <c r="AT640" s="36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5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98"/>
      <c r="AO641" s="36"/>
      <c r="AP641" s="36"/>
      <c r="AQ641" s="36"/>
      <c r="AR641" s="36"/>
      <c r="AS641" s="36"/>
      <c r="AT641" s="36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5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98"/>
      <c r="AO642" s="36"/>
      <c r="AP642" s="36"/>
      <c r="AQ642" s="36"/>
      <c r="AR642" s="36"/>
      <c r="AS642" s="36"/>
      <c r="AT642" s="36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5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98"/>
      <c r="AO643" s="36"/>
      <c r="AP643" s="36"/>
      <c r="AQ643" s="36"/>
      <c r="AR643" s="36"/>
      <c r="AS643" s="36"/>
      <c r="AT643" s="36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5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98"/>
      <c r="AO644" s="36"/>
      <c r="AP644" s="36"/>
      <c r="AQ644" s="36"/>
      <c r="AR644" s="36"/>
      <c r="AS644" s="36"/>
      <c r="AT644" s="36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5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98"/>
      <c r="AO645" s="36"/>
      <c r="AP645" s="36"/>
      <c r="AQ645" s="36"/>
      <c r="AR645" s="36"/>
      <c r="AS645" s="36"/>
      <c r="AT645" s="36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5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98"/>
      <c r="AO646" s="36"/>
      <c r="AP646" s="36"/>
      <c r="AQ646" s="36"/>
      <c r="AR646" s="36"/>
      <c r="AS646" s="36"/>
      <c r="AT646" s="36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5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98"/>
      <c r="AO647" s="36"/>
      <c r="AP647" s="36"/>
      <c r="AQ647" s="36"/>
      <c r="AR647" s="36"/>
      <c r="AS647" s="36"/>
      <c r="AT647" s="36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5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98"/>
      <c r="AO648" s="36"/>
      <c r="AP648" s="36"/>
      <c r="AQ648" s="36"/>
      <c r="AR648" s="36"/>
      <c r="AS648" s="36"/>
      <c r="AT648" s="36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5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98"/>
      <c r="AO649" s="36"/>
      <c r="AP649" s="36"/>
      <c r="AQ649" s="36"/>
      <c r="AR649" s="36"/>
      <c r="AS649" s="36"/>
      <c r="AT649" s="36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5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98"/>
      <c r="AO650" s="36"/>
      <c r="AP650" s="36"/>
      <c r="AQ650" s="36"/>
      <c r="AR650" s="36"/>
      <c r="AS650" s="36"/>
      <c r="AT650" s="36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5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98"/>
      <c r="AO651" s="36"/>
      <c r="AP651" s="36"/>
      <c r="AQ651" s="36"/>
      <c r="AR651" s="36"/>
      <c r="AS651" s="36"/>
      <c r="AT651" s="36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5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98"/>
      <c r="AO652" s="36"/>
      <c r="AP652" s="36"/>
      <c r="AQ652" s="36"/>
      <c r="AR652" s="36"/>
      <c r="AS652" s="36"/>
      <c r="AT652" s="36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5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98"/>
      <c r="AO653" s="36"/>
      <c r="AP653" s="36"/>
      <c r="AQ653" s="36"/>
      <c r="AR653" s="36"/>
      <c r="AS653" s="36"/>
      <c r="AT653" s="36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5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98"/>
      <c r="AO654" s="36"/>
      <c r="AP654" s="36"/>
      <c r="AQ654" s="36"/>
      <c r="AR654" s="36"/>
      <c r="AS654" s="36"/>
      <c r="AT654" s="36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5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98"/>
      <c r="AO655" s="36"/>
      <c r="AP655" s="36"/>
      <c r="AQ655" s="36"/>
      <c r="AR655" s="36"/>
      <c r="AS655" s="36"/>
      <c r="AT655" s="36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5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98"/>
      <c r="AO656" s="36"/>
      <c r="AP656" s="36"/>
      <c r="AQ656" s="36"/>
      <c r="AR656" s="36"/>
      <c r="AS656" s="36"/>
      <c r="AT656" s="36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5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98"/>
      <c r="AO657" s="36"/>
      <c r="AP657" s="36"/>
      <c r="AQ657" s="36"/>
      <c r="AR657" s="36"/>
      <c r="AS657" s="36"/>
      <c r="AT657" s="36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5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98"/>
      <c r="AO658" s="36"/>
      <c r="AP658" s="36"/>
      <c r="AQ658" s="36"/>
      <c r="AR658" s="36"/>
      <c r="AS658" s="36"/>
      <c r="AT658" s="36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5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98"/>
      <c r="AO659" s="36"/>
      <c r="AP659" s="36"/>
      <c r="AQ659" s="36"/>
      <c r="AR659" s="36"/>
      <c r="AS659" s="36"/>
      <c r="AT659" s="36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5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98"/>
      <c r="AO660" s="36"/>
      <c r="AP660" s="36"/>
      <c r="AQ660" s="36"/>
      <c r="AR660" s="36"/>
      <c r="AS660" s="36"/>
      <c r="AT660" s="36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5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98"/>
      <c r="AO661" s="36"/>
      <c r="AP661" s="36"/>
      <c r="AQ661" s="36"/>
      <c r="AR661" s="36"/>
      <c r="AS661" s="36"/>
      <c r="AT661" s="36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5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98"/>
      <c r="AO662" s="36"/>
      <c r="AP662" s="36"/>
      <c r="AQ662" s="36"/>
      <c r="AR662" s="36"/>
      <c r="AS662" s="36"/>
      <c r="AT662" s="36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5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98"/>
      <c r="AO663" s="36"/>
      <c r="AP663" s="36"/>
      <c r="AQ663" s="36"/>
      <c r="AR663" s="36"/>
      <c r="AS663" s="36"/>
      <c r="AT663" s="36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5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98"/>
      <c r="AO664" s="36"/>
      <c r="AP664" s="36"/>
      <c r="AQ664" s="36"/>
      <c r="AR664" s="36"/>
      <c r="AS664" s="36"/>
      <c r="AT664" s="36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5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98"/>
      <c r="AO665" s="36"/>
      <c r="AP665" s="36"/>
      <c r="AQ665" s="36"/>
      <c r="AR665" s="36"/>
      <c r="AS665" s="36"/>
      <c r="AT665" s="36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5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98"/>
      <c r="AO666" s="36"/>
      <c r="AP666" s="36"/>
      <c r="AQ666" s="36"/>
      <c r="AR666" s="36"/>
      <c r="AS666" s="36"/>
      <c r="AT666" s="36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5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98"/>
      <c r="AO667" s="36"/>
      <c r="AP667" s="36"/>
      <c r="AQ667" s="36"/>
      <c r="AR667" s="36"/>
      <c r="AS667" s="36"/>
      <c r="AT667" s="36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5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98"/>
      <c r="AO668" s="36"/>
      <c r="AP668" s="36"/>
      <c r="AQ668" s="36"/>
      <c r="AR668" s="36"/>
      <c r="AS668" s="36"/>
      <c r="AT668" s="36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5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98"/>
      <c r="AO669" s="36"/>
      <c r="AP669" s="36"/>
      <c r="AQ669" s="36"/>
      <c r="AR669" s="36"/>
      <c r="AS669" s="36"/>
      <c r="AT669" s="36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5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98"/>
      <c r="AO670" s="36"/>
      <c r="AP670" s="36"/>
      <c r="AQ670" s="36"/>
      <c r="AR670" s="36"/>
      <c r="AS670" s="36"/>
      <c r="AT670" s="36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5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98"/>
      <c r="AO671" s="36"/>
      <c r="AP671" s="36"/>
      <c r="AQ671" s="36"/>
      <c r="AR671" s="36"/>
      <c r="AS671" s="36"/>
      <c r="AT671" s="36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5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98"/>
      <c r="AO672" s="36"/>
      <c r="AP672" s="36"/>
      <c r="AQ672" s="36"/>
      <c r="AR672" s="36"/>
      <c r="AS672" s="36"/>
      <c r="AT672" s="36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5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98"/>
      <c r="AO673" s="36"/>
      <c r="AP673" s="36"/>
      <c r="AQ673" s="36"/>
      <c r="AR673" s="36"/>
      <c r="AS673" s="36"/>
      <c r="AT673" s="36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5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98"/>
      <c r="AO674" s="36"/>
      <c r="AP674" s="36"/>
      <c r="AQ674" s="36"/>
      <c r="AR674" s="36"/>
      <c r="AS674" s="36"/>
      <c r="AT674" s="36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5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98"/>
      <c r="AO675" s="36"/>
      <c r="AP675" s="36"/>
      <c r="AQ675" s="36"/>
      <c r="AR675" s="36"/>
      <c r="AS675" s="36"/>
      <c r="AT675" s="36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5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98"/>
      <c r="AO676" s="36"/>
      <c r="AP676" s="36"/>
      <c r="AQ676" s="36"/>
      <c r="AR676" s="36"/>
      <c r="AS676" s="36"/>
      <c r="AT676" s="36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5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98"/>
      <c r="AO677" s="36"/>
      <c r="AP677" s="36"/>
      <c r="AQ677" s="36"/>
      <c r="AR677" s="36"/>
      <c r="AS677" s="36"/>
      <c r="AT677" s="36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5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98"/>
      <c r="AO678" s="36"/>
      <c r="AP678" s="36"/>
      <c r="AQ678" s="36"/>
      <c r="AR678" s="36"/>
      <c r="AS678" s="36"/>
      <c r="AT678" s="36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5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98"/>
      <c r="AO679" s="36"/>
      <c r="AP679" s="36"/>
      <c r="AQ679" s="36"/>
      <c r="AR679" s="36"/>
      <c r="AS679" s="36"/>
      <c r="AT679" s="36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5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98"/>
      <c r="AO680" s="36"/>
      <c r="AP680" s="36"/>
      <c r="AQ680" s="36"/>
      <c r="AR680" s="36"/>
      <c r="AS680" s="36"/>
      <c r="AT680" s="36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5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98"/>
      <c r="AO681" s="36"/>
      <c r="AP681" s="36"/>
      <c r="AQ681" s="36"/>
      <c r="AR681" s="36"/>
      <c r="AS681" s="36"/>
      <c r="AT681" s="36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5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98"/>
      <c r="AO682" s="36"/>
      <c r="AP682" s="36"/>
      <c r="AQ682" s="36"/>
      <c r="AR682" s="36"/>
      <c r="AS682" s="36"/>
      <c r="AT682" s="36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5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98"/>
      <c r="AO683" s="36"/>
      <c r="AP683" s="36"/>
      <c r="AQ683" s="36"/>
      <c r="AR683" s="36"/>
      <c r="AS683" s="36"/>
      <c r="AT683" s="36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5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98"/>
      <c r="AO684" s="36"/>
      <c r="AP684" s="36"/>
      <c r="AQ684" s="36"/>
      <c r="AR684" s="36"/>
      <c r="AS684" s="36"/>
      <c r="AT684" s="36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5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98"/>
      <c r="AO685" s="36"/>
      <c r="AP685" s="36"/>
      <c r="AQ685" s="36"/>
      <c r="AR685" s="36"/>
      <c r="AS685" s="36"/>
      <c r="AT685" s="36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5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98"/>
      <c r="AO686" s="36"/>
      <c r="AP686" s="36"/>
      <c r="AQ686" s="36"/>
      <c r="AR686" s="36"/>
      <c r="AS686" s="36"/>
      <c r="AT686" s="36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5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98"/>
      <c r="AO687" s="36"/>
      <c r="AP687" s="36"/>
      <c r="AQ687" s="36"/>
      <c r="AR687" s="36"/>
      <c r="AS687" s="36"/>
      <c r="AT687" s="36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5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98"/>
      <c r="AO688" s="36"/>
      <c r="AP688" s="36"/>
      <c r="AQ688" s="36"/>
      <c r="AR688" s="36"/>
      <c r="AS688" s="36"/>
      <c r="AT688" s="36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5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98"/>
      <c r="AO689" s="36"/>
      <c r="AP689" s="36"/>
      <c r="AQ689" s="36"/>
      <c r="AR689" s="36"/>
      <c r="AS689" s="36"/>
      <c r="AT689" s="36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5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98"/>
      <c r="AO690" s="36"/>
      <c r="AP690" s="36"/>
      <c r="AQ690" s="36"/>
      <c r="AR690" s="36"/>
      <c r="AS690" s="36"/>
      <c r="AT690" s="36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5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98"/>
      <c r="AO691" s="36"/>
      <c r="AP691" s="36"/>
      <c r="AQ691" s="36"/>
      <c r="AR691" s="36"/>
      <c r="AS691" s="36"/>
      <c r="AT691" s="36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5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98"/>
      <c r="AO692" s="36"/>
      <c r="AP692" s="36"/>
      <c r="AQ692" s="36"/>
      <c r="AR692" s="36"/>
      <c r="AS692" s="36"/>
      <c r="AT692" s="36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5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98"/>
      <c r="AO693" s="36"/>
      <c r="AP693" s="36"/>
      <c r="AQ693" s="36"/>
      <c r="AR693" s="36"/>
      <c r="AS693" s="36"/>
      <c r="AT693" s="36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5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98"/>
      <c r="AO694" s="36"/>
      <c r="AP694" s="36"/>
      <c r="AQ694" s="36"/>
      <c r="AR694" s="36"/>
      <c r="AS694" s="36"/>
      <c r="AT694" s="36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5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98"/>
      <c r="AO695" s="36"/>
      <c r="AP695" s="36"/>
      <c r="AQ695" s="36"/>
      <c r="AR695" s="36"/>
      <c r="AS695" s="36"/>
      <c r="AT695" s="36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5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98"/>
      <c r="AO696" s="36"/>
      <c r="AP696" s="36"/>
      <c r="AQ696" s="36"/>
      <c r="AR696" s="36"/>
      <c r="AS696" s="36"/>
      <c r="AT696" s="36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5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98"/>
      <c r="AO697" s="36"/>
      <c r="AP697" s="36"/>
      <c r="AQ697" s="36"/>
      <c r="AR697" s="36"/>
      <c r="AS697" s="36"/>
      <c r="AT697" s="36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5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98"/>
      <c r="AO698" s="36"/>
      <c r="AP698" s="36"/>
      <c r="AQ698" s="36"/>
      <c r="AR698" s="36"/>
      <c r="AS698" s="36"/>
      <c r="AT698" s="36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5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98"/>
      <c r="AO699" s="36"/>
      <c r="AP699" s="36"/>
      <c r="AQ699" s="36"/>
      <c r="AR699" s="36"/>
      <c r="AS699" s="36"/>
      <c r="AT699" s="36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5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98"/>
      <c r="AO700" s="36"/>
      <c r="AP700" s="36"/>
      <c r="AQ700" s="36"/>
      <c r="AR700" s="36"/>
      <c r="AS700" s="36"/>
      <c r="AT700" s="36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5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98"/>
      <c r="AO701" s="36"/>
      <c r="AP701" s="36"/>
      <c r="AQ701" s="36"/>
      <c r="AR701" s="36"/>
      <c r="AS701" s="36"/>
      <c r="AT701" s="36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5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98"/>
      <c r="AO702" s="36"/>
      <c r="AP702" s="36"/>
      <c r="AQ702" s="36"/>
      <c r="AR702" s="36"/>
      <c r="AS702" s="36"/>
      <c r="AT702" s="36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5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98"/>
      <c r="AO703" s="36"/>
      <c r="AP703" s="36"/>
      <c r="AQ703" s="36"/>
      <c r="AR703" s="36"/>
      <c r="AS703" s="36"/>
      <c r="AT703" s="36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5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98"/>
      <c r="AO704" s="36"/>
      <c r="AP704" s="36"/>
      <c r="AQ704" s="36"/>
      <c r="AR704" s="36"/>
      <c r="AS704" s="36"/>
      <c r="AT704" s="36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5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98"/>
      <c r="AO705" s="36"/>
      <c r="AP705" s="36"/>
      <c r="AQ705" s="36"/>
      <c r="AR705" s="36"/>
      <c r="AS705" s="36"/>
      <c r="AT705" s="36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5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98"/>
      <c r="AO706" s="36"/>
      <c r="AP706" s="36"/>
      <c r="AQ706" s="36"/>
      <c r="AR706" s="36"/>
      <c r="AS706" s="36"/>
      <c r="AT706" s="36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5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98"/>
      <c r="AO707" s="36"/>
      <c r="AP707" s="36"/>
      <c r="AQ707" s="36"/>
      <c r="AR707" s="36"/>
      <c r="AS707" s="36"/>
      <c r="AT707" s="36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5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98"/>
      <c r="AO708" s="36"/>
      <c r="AP708" s="36"/>
      <c r="AQ708" s="36"/>
      <c r="AR708" s="36"/>
      <c r="AS708" s="36"/>
      <c r="AT708" s="36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5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98"/>
      <c r="AO709" s="36"/>
      <c r="AP709" s="36"/>
      <c r="AQ709" s="36"/>
      <c r="AR709" s="36"/>
      <c r="AS709" s="36"/>
      <c r="AT709" s="36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5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98"/>
      <c r="AO710" s="36"/>
      <c r="AP710" s="36"/>
      <c r="AQ710" s="36"/>
      <c r="AR710" s="36"/>
      <c r="AS710" s="36"/>
      <c r="AT710" s="36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5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98"/>
      <c r="AO711" s="36"/>
      <c r="AP711" s="36"/>
      <c r="AQ711" s="36"/>
      <c r="AR711" s="36"/>
      <c r="AS711" s="36"/>
      <c r="AT711" s="36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5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98"/>
      <c r="AO712" s="36"/>
      <c r="AP712" s="36"/>
      <c r="AQ712" s="36"/>
      <c r="AR712" s="36"/>
      <c r="AS712" s="36"/>
      <c r="AT712" s="36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5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98"/>
      <c r="AO713" s="36"/>
      <c r="AP713" s="36"/>
      <c r="AQ713" s="36"/>
      <c r="AR713" s="36"/>
      <c r="AS713" s="36"/>
      <c r="AT713" s="36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5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98"/>
      <c r="AO714" s="36"/>
      <c r="AP714" s="36"/>
      <c r="AQ714" s="36"/>
      <c r="AR714" s="36"/>
      <c r="AS714" s="36"/>
      <c r="AT714" s="36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5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98"/>
      <c r="AO715" s="36"/>
      <c r="AP715" s="36"/>
      <c r="AQ715" s="36"/>
      <c r="AR715" s="36"/>
      <c r="AS715" s="36"/>
      <c r="AT715" s="36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5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98"/>
      <c r="AO716" s="36"/>
      <c r="AP716" s="36"/>
      <c r="AQ716" s="36"/>
      <c r="AR716" s="36"/>
      <c r="AS716" s="36"/>
      <c r="AT716" s="36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5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98"/>
      <c r="AO717" s="36"/>
      <c r="AP717" s="36"/>
      <c r="AQ717" s="36"/>
      <c r="AR717" s="36"/>
      <c r="AS717" s="36"/>
      <c r="AT717" s="36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5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98"/>
      <c r="AO718" s="36"/>
      <c r="AP718" s="36"/>
      <c r="AQ718" s="36"/>
      <c r="AR718" s="36"/>
      <c r="AS718" s="36"/>
      <c r="AT718" s="36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5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98"/>
      <c r="AO719" s="36"/>
      <c r="AP719" s="36"/>
      <c r="AQ719" s="36"/>
      <c r="AR719" s="36"/>
      <c r="AS719" s="36"/>
      <c r="AT719" s="36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5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98"/>
      <c r="AO720" s="36"/>
      <c r="AP720" s="36"/>
      <c r="AQ720" s="36"/>
      <c r="AR720" s="36"/>
      <c r="AS720" s="36"/>
      <c r="AT720" s="36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5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98"/>
      <c r="AO721" s="36"/>
      <c r="AP721" s="36"/>
      <c r="AQ721" s="36"/>
      <c r="AR721" s="36"/>
      <c r="AS721" s="36"/>
      <c r="AT721" s="36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5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98"/>
      <c r="AO722" s="36"/>
      <c r="AP722" s="36"/>
      <c r="AQ722" s="36"/>
      <c r="AR722" s="36"/>
      <c r="AS722" s="36"/>
      <c r="AT722" s="36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5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98"/>
      <c r="AO723" s="36"/>
      <c r="AP723" s="36"/>
      <c r="AQ723" s="36"/>
      <c r="AR723" s="36"/>
      <c r="AS723" s="36"/>
      <c r="AT723" s="36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5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98"/>
      <c r="AO724" s="36"/>
      <c r="AP724" s="36"/>
      <c r="AQ724" s="36"/>
      <c r="AR724" s="36"/>
      <c r="AS724" s="36"/>
      <c r="AT724" s="36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5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98"/>
      <c r="AO725" s="36"/>
      <c r="AP725" s="36"/>
      <c r="AQ725" s="36"/>
      <c r="AR725" s="36"/>
      <c r="AS725" s="36"/>
      <c r="AT725" s="36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5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98"/>
      <c r="AO726" s="36"/>
      <c r="AP726" s="36"/>
      <c r="AQ726" s="36"/>
      <c r="AR726" s="36"/>
      <c r="AS726" s="36"/>
      <c r="AT726" s="36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5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98"/>
      <c r="AO727" s="36"/>
      <c r="AP727" s="36"/>
      <c r="AQ727" s="36"/>
      <c r="AR727" s="36"/>
      <c r="AS727" s="36"/>
      <c r="AT727" s="36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5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98"/>
      <c r="AO728" s="36"/>
      <c r="AP728" s="36"/>
      <c r="AQ728" s="36"/>
      <c r="AR728" s="36"/>
      <c r="AS728" s="36"/>
      <c r="AT728" s="36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5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98"/>
      <c r="AO729" s="36"/>
      <c r="AP729" s="36"/>
      <c r="AQ729" s="36"/>
      <c r="AR729" s="36"/>
      <c r="AS729" s="36"/>
      <c r="AT729" s="36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5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98"/>
      <c r="AO730" s="36"/>
      <c r="AP730" s="36"/>
      <c r="AQ730" s="36"/>
      <c r="AR730" s="36"/>
      <c r="AS730" s="36"/>
      <c r="AT730" s="36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5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98"/>
      <c r="AO731" s="36"/>
      <c r="AP731" s="36"/>
      <c r="AQ731" s="36"/>
      <c r="AR731" s="36"/>
      <c r="AS731" s="36"/>
      <c r="AT731" s="36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5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98"/>
      <c r="AO732" s="36"/>
      <c r="AP732" s="36"/>
      <c r="AQ732" s="36"/>
      <c r="AR732" s="36"/>
      <c r="AS732" s="36"/>
      <c r="AT732" s="36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5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98"/>
      <c r="AO733" s="36"/>
      <c r="AP733" s="36"/>
      <c r="AQ733" s="36"/>
      <c r="AR733" s="36"/>
      <c r="AS733" s="36"/>
      <c r="AT733" s="36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5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98"/>
      <c r="AO734" s="36"/>
      <c r="AP734" s="36"/>
      <c r="AQ734" s="36"/>
      <c r="AR734" s="36"/>
      <c r="AS734" s="36"/>
      <c r="AT734" s="36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5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98"/>
      <c r="AO735" s="36"/>
      <c r="AP735" s="36"/>
      <c r="AQ735" s="36"/>
      <c r="AR735" s="36"/>
      <c r="AS735" s="36"/>
      <c r="AT735" s="36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5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98"/>
      <c r="AO736" s="36"/>
      <c r="AP736" s="36"/>
      <c r="AQ736" s="36"/>
      <c r="AR736" s="36"/>
      <c r="AS736" s="36"/>
      <c r="AT736" s="36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5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98"/>
      <c r="AO737" s="36"/>
      <c r="AP737" s="36"/>
      <c r="AQ737" s="36"/>
      <c r="AR737" s="36"/>
      <c r="AS737" s="36"/>
      <c r="AT737" s="36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5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98"/>
      <c r="AO738" s="36"/>
      <c r="AP738" s="36"/>
      <c r="AQ738" s="36"/>
      <c r="AR738" s="36"/>
      <c r="AS738" s="36"/>
      <c r="AT738" s="36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5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98"/>
      <c r="AO739" s="36"/>
      <c r="AP739" s="36"/>
      <c r="AQ739" s="36"/>
      <c r="AR739" s="36"/>
      <c r="AS739" s="36"/>
      <c r="AT739" s="36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5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98"/>
      <c r="AO740" s="36"/>
      <c r="AP740" s="36"/>
      <c r="AQ740" s="36"/>
      <c r="AR740" s="36"/>
      <c r="AS740" s="36"/>
      <c r="AT740" s="36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5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98"/>
      <c r="AO741" s="36"/>
      <c r="AP741" s="36"/>
      <c r="AQ741" s="36"/>
      <c r="AR741" s="36"/>
      <c r="AS741" s="36"/>
      <c r="AT741" s="36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5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98"/>
      <c r="AO742" s="36"/>
      <c r="AP742" s="36"/>
      <c r="AQ742" s="36"/>
      <c r="AR742" s="36"/>
      <c r="AS742" s="36"/>
      <c r="AT742" s="36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5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98"/>
      <c r="AO743" s="36"/>
      <c r="AP743" s="36"/>
      <c r="AQ743" s="36"/>
      <c r="AR743" s="36"/>
      <c r="AS743" s="36"/>
      <c r="AT743" s="36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5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98"/>
      <c r="AO744" s="36"/>
      <c r="AP744" s="36"/>
      <c r="AQ744" s="36"/>
      <c r="AR744" s="36"/>
      <c r="AS744" s="36"/>
      <c r="AT744" s="36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5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98"/>
      <c r="AO745" s="36"/>
      <c r="AP745" s="36"/>
      <c r="AQ745" s="36"/>
      <c r="AR745" s="36"/>
      <c r="AS745" s="36"/>
      <c r="AT745" s="36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5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98"/>
      <c r="AO746" s="36"/>
      <c r="AP746" s="36"/>
      <c r="AQ746" s="36"/>
      <c r="AR746" s="36"/>
      <c r="AS746" s="36"/>
      <c r="AT746" s="36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5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98"/>
      <c r="AO747" s="36"/>
      <c r="AP747" s="36"/>
      <c r="AQ747" s="36"/>
      <c r="AR747" s="36"/>
      <c r="AS747" s="36"/>
      <c r="AT747" s="36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5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98"/>
      <c r="AO748" s="36"/>
      <c r="AP748" s="36"/>
      <c r="AQ748" s="36"/>
      <c r="AR748" s="36"/>
      <c r="AS748" s="36"/>
      <c r="AT748" s="36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5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98"/>
      <c r="AO749" s="36"/>
      <c r="AP749" s="36"/>
      <c r="AQ749" s="36"/>
      <c r="AR749" s="36"/>
      <c r="AS749" s="36"/>
      <c r="AT749" s="36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5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98"/>
      <c r="AO750" s="36"/>
      <c r="AP750" s="36"/>
      <c r="AQ750" s="36"/>
      <c r="AR750" s="36"/>
      <c r="AS750" s="36"/>
      <c r="AT750" s="36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5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98"/>
      <c r="AO751" s="36"/>
      <c r="AP751" s="36"/>
      <c r="AQ751" s="36"/>
      <c r="AR751" s="36"/>
      <c r="AS751" s="36"/>
      <c r="AT751" s="36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5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98"/>
      <c r="AO752" s="36"/>
      <c r="AP752" s="36"/>
      <c r="AQ752" s="36"/>
      <c r="AR752" s="36"/>
      <c r="AS752" s="36"/>
      <c r="AT752" s="36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5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98"/>
      <c r="AO753" s="36"/>
      <c r="AP753" s="36"/>
      <c r="AQ753" s="36"/>
      <c r="AR753" s="36"/>
      <c r="AS753" s="36"/>
      <c r="AT753" s="36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5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98"/>
      <c r="AO754" s="36"/>
      <c r="AP754" s="36"/>
      <c r="AQ754" s="36"/>
      <c r="AR754" s="36"/>
      <c r="AS754" s="36"/>
      <c r="AT754" s="36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5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98"/>
      <c r="AO755" s="36"/>
      <c r="AP755" s="36"/>
      <c r="AQ755" s="36"/>
      <c r="AR755" s="36"/>
      <c r="AS755" s="36"/>
      <c r="AT755" s="36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5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98"/>
      <c r="AO756" s="36"/>
      <c r="AP756" s="36"/>
      <c r="AQ756" s="36"/>
      <c r="AR756" s="36"/>
      <c r="AS756" s="36"/>
      <c r="AT756" s="36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5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98"/>
      <c r="AO757" s="36"/>
      <c r="AP757" s="36"/>
      <c r="AQ757" s="36"/>
      <c r="AR757" s="36"/>
      <c r="AS757" s="36"/>
      <c r="AT757" s="36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5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98"/>
      <c r="AO758" s="36"/>
      <c r="AP758" s="36"/>
      <c r="AQ758" s="36"/>
      <c r="AR758" s="36"/>
      <c r="AS758" s="36"/>
      <c r="AT758" s="36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5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98"/>
      <c r="AO759" s="36"/>
      <c r="AP759" s="36"/>
      <c r="AQ759" s="36"/>
      <c r="AR759" s="36"/>
      <c r="AS759" s="36"/>
      <c r="AT759" s="36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5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98"/>
      <c r="AO760" s="36"/>
      <c r="AP760" s="36"/>
      <c r="AQ760" s="36"/>
      <c r="AR760" s="36"/>
      <c r="AS760" s="36"/>
      <c r="AT760" s="36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5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98"/>
      <c r="AO761" s="36"/>
      <c r="AP761" s="36"/>
      <c r="AQ761" s="36"/>
      <c r="AR761" s="36"/>
      <c r="AS761" s="36"/>
      <c r="AT761" s="36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5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98"/>
      <c r="AO762" s="36"/>
      <c r="AP762" s="36"/>
      <c r="AQ762" s="36"/>
      <c r="AR762" s="36"/>
      <c r="AS762" s="36"/>
      <c r="AT762" s="36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5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98"/>
      <c r="AO763" s="36"/>
      <c r="AP763" s="36"/>
      <c r="AQ763" s="36"/>
      <c r="AR763" s="36"/>
      <c r="AS763" s="36"/>
      <c r="AT763" s="36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5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98"/>
      <c r="AO764" s="36"/>
      <c r="AP764" s="36"/>
      <c r="AQ764" s="36"/>
      <c r="AR764" s="36"/>
      <c r="AS764" s="36"/>
      <c r="AT764" s="36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5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98"/>
      <c r="AO765" s="36"/>
      <c r="AP765" s="36"/>
      <c r="AQ765" s="36"/>
      <c r="AR765" s="36"/>
      <c r="AS765" s="36"/>
      <c r="AT765" s="36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5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98"/>
      <c r="AO766" s="36"/>
      <c r="AP766" s="36"/>
      <c r="AQ766" s="36"/>
      <c r="AR766" s="36"/>
      <c r="AS766" s="36"/>
      <c r="AT766" s="36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5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98"/>
      <c r="AO767" s="36"/>
      <c r="AP767" s="36"/>
      <c r="AQ767" s="36"/>
      <c r="AR767" s="36"/>
      <c r="AS767" s="36"/>
      <c r="AT767" s="36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5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98"/>
      <c r="AO768" s="36"/>
      <c r="AP768" s="36"/>
      <c r="AQ768" s="36"/>
      <c r="AR768" s="36"/>
      <c r="AS768" s="36"/>
      <c r="AT768" s="36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5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98"/>
      <c r="AO769" s="36"/>
      <c r="AP769" s="36"/>
      <c r="AQ769" s="36"/>
      <c r="AR769" s="36"/>
      <c r="AS769" s="36"/>
      <c r="AT769" s="36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5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98"/>
      <c r="AO770" s="36"/>
      <c r="AP770" s="36"/>
      <c r="AQ770" s="36"/>
      <c r="AR770" s="36"/>
      <c r="AS770" s="36"/>
      <c r="AT770" s="36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5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98"/>
      <c r="AO771" s="36"/>
      <c r="AP771" s="36"/>
      <c r="AQ771" s="36"/>
      <c r="AR771" s="36"/>
      <c r="AS771" s="36"/>
      <c r="AT771" s="36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5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98"/>
      <c r="AO772" s="36"/>
      <c r="AP772" s="36"/>
      <c r="AQ772" s="36"/>
      <c r="AR772" s="36"/>
      <c r="AS772" s="36"/>
      <c r="AT772" s="36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5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98"/>
      <c r="AO773" s="36"/>
      <c r="AP773" s="36"/>
      <c r="AQ773" s="36"/>
      <c r="AR773" s="36"/>
      <c r="AS773" s="36"/>
      <c r="AT773" s="36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5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98"/>
      <c r="AO774" s="36"/>
      <c r="AP774" s="36"/>
      <c r="AQ774" s="36"/>
      <c r="AR774" s="36"/>
      <c r="AS774" s="36"/>
      <c r="AT774" s="36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5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98"/>
      <c r="AO775" s="36"/>
      <c r="AP775" s="36"/>
      <c r="AQ775" s="36"/>
      <c r="AR775" s="36"/>
      <c r="AS775" s="36"/>
      <c r="AT775" s="36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5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98"/>
      <c r="AO776" s="36"/>
      <c r="AP776" s="36"/>
      <c r="AQ776" s="36"/>
      <c r="AR776" s="36"/>
      <c r="AS776" s="36"/>
      <c r="AT776" s="36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5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98"/>
      <c r="AO777" s="36"/>
      <c r="AP777" s="36"/>
      <c r="AQ777" s="36"/>
      <c r="AR777" s="36"/>
      <c r="AS777" s="36"/>
      <c r="AT777" s="36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5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98"/>
      <c r="AO778" s="36"/>
      <c r="AP778" s="36"/>
      <c r="AQ778" s="36"/>
      <c r="AR778" s="36"/>
      <c r="AS778" s="36"/>
      <c r="AT778" s="36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5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98"/>
      <c r="AO779" s="36"/>
      <c r="AP779" s="36"/>
      <c r="AQ779" s="36"/>
      <c r="AR779" s="36"/>
      <c r="AS779" s="36"/>
      <c r="AT779" s="36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5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98"/>
      <c r="AO780" s="36"/>
      <c r="AP780" s="36"/>
      <c r="AQ780" s="36"/>
      <c r="AR780" s="36"/>
      <c r="AS780" s="36"/>
      <c r="AT780" s="36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5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98"/>
      <c r="AO781" s="36"/>
      <c r="AP781" s="36"/>
      <c r="AQ781" s="36"/>
      <c r="AR781" s="36"/>
      <c r="AS781" s="36"/>
      <c r="AT781" s="36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5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98"/>
      <c r="AO782" s="36"/>
      <c r="AP782" s="36"/>
      <c r="AQ782" s="36"/>
      <c r="AR782" s="36"/>
      <c r="AS782" s="36"/>
      <c r="AT782" s="36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5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98"/>
      <c r="AO783" s="36"/>
      <c r="AP783" s="36"/>
      <c r="AQ783" s="36"/>
      <c r="AR783" s="36"/>
      <c r="AS783" s="36"/>
      <c r="AT783" s="36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5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98"/>
      <c r="AO784" s="36"/>
      <c r="AP784" s="36"/>
      <c r="AQ784" s="36"/>
      <c r="AR784" s="36"/>
      <c r="AS784" s="36"/>
      <c r="AT784" s="36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5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98"/>
      <c r="AO785" s="36"/>
      <c r="AP785" s="36"/>
      <c r="AQ785" s="36"/>
      <c r="AR785" s="36"/>
      <c r="AS785" s="36"/>
      <c r="AT785" s="36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5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98"/>
      <c r="AO786" s="36"/>
      <c r="AP786" s="36"/>
      <c r="AQ786" s="36"/>
      <c r="AR786" s="36"/>
      <c r="AS786" s="36"/>
      <c r="AT786" s="36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5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98"/>
      <c r="AO787" s="36"/>
      <c r="AP787" s="36"/>
      <c r="AQ787" s="36"/>
      <c r="AR787" s="36"/>
      <c r="AS787" s="36"/>
      <c r="AT787" s="36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5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98"/>
      <c r="AO788" s="36"/>
      <c r="AP788" s="36"/>
      <c r="AQ788" s="36"/>
      <c r="AR788" s="36"/>
      <c r="AS788" s="36"/>
      <c r="AT788" s="36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5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98"/>
      <c r="AO789" s="36"/>
      <c r="AP789" s="36"/>
      <c r="AQ789" s="36"/>
      <c r="AR789" s="36"/>
      <c r="AS789" s="36"/>
      <c r="AT789" s="36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5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98"/>
      <c r="AO790" s="36"/>
      <c r="AP790" s="36"/>
      <c r="AQ790" s="36"/>
      <c r="AR790" s="36"/>
      <c r="AS790" s="36"/>
      <c r="AT790" s="36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5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98"/>
      <c r="AO791" s="36"/>
      <c r="AP791" s="36"/>
      <c r="AQ791" s="36"/>
      <c r="AR791" s="36"/>
      <c r="AS791" s="36"/>
      <c r="AT791" s="36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5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98"/>
      <c r="AO792" s="36"/>
      <c r="AP792" s="36"/>
      <c r="AQ792" s="36"/>
      <c r="AR792" s="36"/>
      <c r="AS792" s="36"/>
      <c r="AT792" s="36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5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98"/>
      <c r="AO793" s="36"/>
      <c r="AP793" s="36"/>
      <c r="AQ793" s="36"/>
      <c r="AR793" s="36"/>
      <c r="AS793" s="36"/>
      <c r="AT793" s="36"/>
      <c r="AU793" s="11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5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98"/>
      <c r="AO794" s="36"/>
      <c r="AP794" s="36"/>
      <c r="AQ794" s="36"/>
      <c r="AR794" s="36"/>
      <c r="AS794" s="36"/>
      <c r="AT794" s="36"/>
      <c r="AU794" s="11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5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98"/>
      <c r="AO795" s="36"/>
      <c r="AP795" s="36"/>
      <c r="AQ795" s="36"/>
      <c r="AR795" s="36"/>
      <c r="AS795" s="36"/>
      <c r="AT795" s="36"/>
      <c r="AU795" s="11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5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98"/>
      <c r="AO796" s="36"/>
      <c r="AP796" s="36"/>
      <c r="AQ796" s="36"/>
      <c r="AR796" s="36"/>
      <c r="AS796" s="36"/>
      <c r="AT796" s="36"/>
      <c r="AU796" s="11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5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98"/>
      <c r="AO797" s="36"/>
      <c r="AP797" s="36"/>
      <c r="AQ797" s="36"/>
      <c r="AR797" s="36"/>
      <c r="AS797" s="36"/>
      <c r="AT797" s="36"/>
      <c r="AU797" s="11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5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98"/>
      <c r="AO798" s="36"/>
      <c r="AP798" s="36"/>
      <c r="AQ798" s="36"/>
      <c r="AR798" s="36"/>
      <c r="AS798" s="36"/>
      <c r="AT798" s="36"/>
      <c r="AU798" s="11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5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98"/>
      <c r="AO799" s="36"/>
      <c r="AP799" s="36"/>
      <c r="AQ799" s="36"/>
      <c r="AR799" s="36"/>
      <c r="AS799" s="36"/>
      <c r="AT799" s="36"/>
      <c r="AU799" s="11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5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98"/>
      <c r="AO800" s="36"/>
      <c r="AP800" s="36"/>
      <c r="AQ800" s="36"/>
      <c r="AR800" s="36"/>
      <c r="AS800" s="36"/>
      <c r="AT800" s="36"/>
      <c r="AU800" s="11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5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98"/>
      <c r="AO801" s="36"/>
      <c r="AP801" s="36"/>
      <c r="AQ801" s="36"/>
      <c r="AR801" s="36"/>
      <c r="AS801" s="36"/>
      <c r="AT801" s="36"/>
      <c r="AU801" s="11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5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98"/>
      <c r="AO802" s="36"/>
      <c r="AP802" s="36"/>
      <c r="AQ802" s="36"/>
      <c r="AR802" s="36"/>
      <c r="AS802" s="36"/>
      <c r="AT802" s="36"/>
      <c r="AU802" s="11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5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98"/>
      <c r="AO803" s="36"/>
      <c r="AP803" s="36"/>
      <c r="AQ803" s="36"/>
      <c r="AR803" s="36"/>
      <c r="AS803" s="36"/>
      <c r="AT803" s="36"/>
      <c r="AU803" s="11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5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98"/>
      <c r="AO804" s="36"/>
      <c r="AP804" s="36"/>
      <c r="AQ804" s="36"/>
      <c r="AR804" s="36"/>
      <c r="AS804" s="36"/>
      <c r="AT804" s="36"/>
      <c r="AU804" s="11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5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98"/>
      <c r="AO805" s="36"/>
      <c r="AP805" s="36"/>
      <c r="AQ805" s="36"/>
      <c r="AR805" s="36"/>
      <c r="AS805" s="36"/>
      <c r="AT805" s="36"/>
      <c r="AU805" s="11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5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98"/>
      <c r="AO806" s="36"/>
      <c r="AP806" s="36"/>
      <c r="AQ806" s="36"/>
      <c r="AR806" s="36"/>
      <c r="AS806" s="36"/>
      <c r="AT806" s="36"/>
      <c r="AU806" s="11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5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98"/>
      <c r="AO807" s="36"/>
      <c r="AP807" s="36"/>
      <c r="AQ807" s="36"/>
      <c r="AR807" s="36"/>
      <c r="AS807" s="36"/>
      <c r="AT807" s="36"/>
      <c r="AU807" s="11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5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98"/>
      <c r="AO808" s="36"/>
      <c r="AP808" s="36"/>
      <c r="AQ808" s="36"/>
      <c r="AR808" s="36"/>
      <c r="AS808" s="36"/>
      <c r="AT808" s="36"/>
      <c r="AU808" s="11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5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98"/>
      <c r="AO809" s="36"/>
      <c r="AP809" s="36"/>
      <c r="AQ809" s="36"/>
      <c r="AR809" s="36"/>
      <c r="AS809" s="36"/>
      <c r="AT809" s="36"/>
      <c r="AU809" s="11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5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98"/>
      <c r="AO810" s="36"/>
      <c r="AP810" s="36"/>
      <c r="AQ810" s="36"/>
      <c r="AR810" s="36"/>
      <c r="AS810" s="36"/>
      <c r="AT810" s="36"/>
      <c r="AU810" s="11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5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98"/>
      <c r="AO811" s="36"/>
      <c r="AP811" s="36"/>
      <c r="AQ811" s="36"/>
      <c r="AR811" s="36"/>
      <c r="AS811" s="36"/>
      <c r="AT811" s="36"/>
      <c r="AU811" s="11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5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98"/>
      <c r="AO812" s="36"/>
      <c r="AP812" s="36"/>
      <c r="AQ812" s="36"/>
      <c r="AR812" s="36"/>
      <c r="AS812" s="36"/>
      <c r="AT812" s="36"/>
      <c r="AU812" s="11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5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98"/>
      <c r="AO813" s="36"/>
      <c r="AP813" s="36"/>
      <c r="AQ813" s="36"/>
      <c r="AR813" s="36"/>
      <c r="AS813" s="36"/>
      <c r="AT813" s="36"/>
      <c r="AU813" s="11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5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98"/>
      <c r="AO814" s="36"/>
      <c r="AP814" s="36"/>
      <c r="AQ814" s="36"/>
      <c r="AR814" s="36"/>
      <c r="AS814" s="36"/>
      <c r="AT814" s="36"/>
      <c r="AU814" s="11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5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98"/>
      <c r="AO815" s="36"/>
      <c r="AP815" s="36"/>
      <c r="AQ815" s="36"/>
      <c r="AR815" s="36"/>
      <c r="AS815" s="36"/>
      <c r="AT815" s="36"/>
      <c r="AU815" s="11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5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98"/>
      <c r="AO816" s="36"/>
      <c r="AP816" s="36"/>
      <c r="AQ816" s="36"/>
      <c r="AR816" s="36"/>
      <c r="AS816" s="36"/>
      <c r="AT816" s="36"/>
      <c r="AU816" s="11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5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98"/>
      <c r="AO817" s="36"/>
      <c r="AP817" s="36"/>
      <c r="AQ817" s="36"/>
      <c r="AR817" s="36"/>
      <c r="AS817" s="36"/>
      <c r="AT817" s="36"/>
      <c r="AU817" s="11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5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11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5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11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5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11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5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11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5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11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5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11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5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11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5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11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5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11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5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11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5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11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5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11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5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11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5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11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5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11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5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11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5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11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5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11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5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11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5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11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5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11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5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11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5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11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5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11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5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11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5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11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5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  <c r="AS844" s="98"/>
      <c r="AT844" s="98"/>
      <c r="AU844" s="11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5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11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5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11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5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11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5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11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5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11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5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11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5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11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5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11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5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11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5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11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5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11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5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11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5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11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5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11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5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11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5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11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5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11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5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11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5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11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5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11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5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11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5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11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5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11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5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11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5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11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5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11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5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11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5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11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5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11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5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11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5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11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5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11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5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11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5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11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5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11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5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11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5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11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5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11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5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11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5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11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5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11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5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11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5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11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5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11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5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11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5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11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5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11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5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11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5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11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5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11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5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11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5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11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5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11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5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11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5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11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5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11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5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11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5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5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5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5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5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5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5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5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5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5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5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5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5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5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5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5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5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5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5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5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5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5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5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5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5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5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5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5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5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5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5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5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5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5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5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5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5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5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5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5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5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5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5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5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5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5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5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5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5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5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5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5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5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5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5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5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5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5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5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5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5"/>
      <c r="AV961" s="11"/>
      <c r="AW961" s="11"/>
      <c r="AX961" s="11"/>
      <c r="AY961" s="11"/>
      <c r="AZ961" s="11"/>
      <c r="BA961" s="11"/>
      <c r="BB961" s="11"/>
      <c r="BC961" s="11"/>
      <c r="BD961" s="11"/>
      <c r="BE961" s="3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5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5"/>
      <c r="AV962" s="11"/>
      <c r="AW962" s="11"/>
      <c r="AX962" s="11"/>
      <c r="AY962" s="11"/>
      <c r="AZ962" s="11"/>
      <c r="BA962" s="11"/>
      <c r="BB962" s="11"/>
      <c r="BC962" s="11"/>
      <c r="BD962" s="11"/>
      <c r="BE962" s="3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5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5"/>
      <c r="AV963" s="11"/>
      <c r="AW963" s="11"/>
      <c r="AX963" s="11"/>
      <c r="AY963" s="11"/>
      <c r="AZ963" s="11"/>
      <c r="BA963" s="11"/>
      <c r="BB963" s="11"/>
      <c r="BC963" s="11"/>
      <c r="BD963" s="11"/>
      <c r="BE963" s="3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5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5"/>
      <c r="AV964" s="11"/>
      <c r="AW964" s="11"/>
      <c r="AX964" s="11"/>
      <c r="AY964" s="11"/>
      <c r="AZ964" s="11"/>
      <c r="BA964" s="11"/>
      <c r="BB964" s="11"/>
      <c r="BC964" s="11"/>
      <c r="BD964" s="11"/>
      <c r="BE964" s="3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5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5"/>
      <c r="AV965" s="11"/>
      <c r="AW965" s="11"/>
      <c r="AX965" s="11"/>
      <c r="AY965" s="11"/>
      <c r="AZ965" s="11"/>
      <c r="BA965" s="11"/>
      <c r="BB965" s="11"/>
      <c r="BC965" s="11"/>
      <c r="BD965" s="11"/>
      <c r="BE965" s="3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5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5"/>
      <c r="AV966" s="11"/>
      <c r="AW966" s="11"/>
      <c r="AX966" s="11"/>
      <c r="AY966" s="11"/>
      <c r="AZ966" s="11"/>
      <c r="BA966" s="11"/>
      <c r="BB966" s="11"/>
      <c r="BC966" s="11"/>
      <c r="BD966" s="11"/>
      <c r="BE966" s="3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5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5"/>
      <c r="AV967" s="11"/>
      <c r="AW967" s="11"/>
      <c r="AX967" s="11"/>
      <c r="AY967" s="11"/>
      <c r="AZ967" s="11"/>
      <c r="BA967" s="11"/>
      <c r="BB967" s="11"/>
      <c r="BC967" s="11"/>
      <c r="BD967" s="11"/>
      <c r="BE967" s="3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5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5"/>
      <c r="AV968" s="11"/>
      <c r="AW968" s="11"/>
      <c r="AX968" s="11"/>
      <c r="AY968" s="11"/>
      <c r="AZ968" s="11"/>
      <c r="BA968" s="11"/>
      <c r="BB968" s="11"/>
      <c r="BC968" s="11"/>
      <c r="BD968" s="11"/>
      <c r="BE968" s="3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5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5"/>
      <c r="AV969" s="11"/>
      <c r="AW969" s="11"/>
      <c r="AX969" s="11"/>
      <c r="AY969" s="11"/>
      <c r="AZ969" s="11"/>
      <c r="BA969" s="11"/>
      <c r="BB969" s="11"/>
      <c r="BC969" s="11"/>
      <c r="BD969" s="11"/>
      <c r="BE969" s="3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5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5"/>
      <c r="AV970" s="11"/>
      <c r="AW970" s="11"/>
      <c r="AX970" s="11"/>
      <c r="AY970" s="11"/>
      <c r="AZ970" s="11"/>
      <c r="BA970" s="11"/>
      <c r="BB970" s="11"/>
      <c r="BC970" s="11"/>
      <c r="BD970" s="11"/>
      <c r="BE970" s="3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5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5"/>
      <c r="AV971" s="11"/>
      <c r="AW971" s="11"/>
      <c r="AX971" s="11"/>
      <c r="AY971" s="11"/>
      <c r="AZ971" s="11"/>
      <c r="BA971" s="11"/>
      <c r="BB971" s="11"/>
      <c r="BC971" s="11"/>
      <c r="BD971" s="11"/>
      <c r="BE971" s="3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5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5"/>
      <c r="AV972" s="11"/>
      <c r="AW972" s="11"/>
      <c r="AX972" s="11"/>
      <c r="AY972" s="11"/>
      <c r="AZ972" s="11"/>
      <c r="BA972" s="11"/>
      <c r="BB972" s="11"/>
      <c r="BC972" s="11"/>
      <c r="BD972" s="11"/>
      <c r="BE972" s="3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5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5"/>
      <c r="AV973" s="11"/>
      <c r="AW973" s="11"/>
      <c r="AX973" s="11"/>
      <c r="AY973" s="11"/>
      <c r="AZ973" s="11"/>
      <c r="BA973" s="11"/>
      <c r="BB973" s="11"/>
      <c r="BC973" s="11"/>
      <c r="BD973" s="11"/>
      <c r="BE973" s="3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5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5"/>
      <c r="AV974" s="11"/>
      <c r="AW974" s="11"/>
      <c r="AX974" s="11"/>
      <c r="AY974" s="11"/>
      <c r="AZ974" s="11"/>
      <c r="BA974" s="11"/>
      <c r="BB974" s="11"/>
      <c r="BC974" s="11"/>
      <c r="BD974" s="11"/>
      <c r="BE974" s="3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5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5"/>
      <c r="AV975" s="11"/>
      <c r="AW975" s="11"/>
      <c r="AX975" s="11"/>
      <c r="AY975" s="11"/>
      <c r="AZ975" s="11"/>
      <c r="BA975" s="11"/>
      <c r="BB975" s="11"/>
      <c r="BC975" s="11"/>
      <c r="BD975" s="11"/>
      <c r="BE975" s="3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5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5"/>
      <c r="AV976" s="11"/>
      <c r="AW976" s="11"/>
      <c r="AX976" s="11"/>
      <c r="AY976" s="11"/>
      <c r="AZ976" s="11"/>
      <c r="BA976" s="11"/>
      <c r="BB976" s="11"/>
      <c r="BC976" s="11"/>
      <c r="BD976" s="11"/>
      <c r="BE976" s="3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5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5"/>
      <c r="AV977" s="11"/>
      <c r="AW977" s="11"/>
      <c r="AX977" s="11"/>
      <c r="AY977" s="11"/>
      <c r="AZ977" s="11"/>
      <c r="BA977" s="11"/>
      <c r="BB977" s="11"/>
      <c r="BC977" s="11"/>
      <c r="BD977" s="11"/>
      <c r="BE977" s="3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5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5"/>
      <c r="AV978" s="11"/>
      <c r="AW978" s="11"/>
      <c r="AX978" s="11"/>
      <c r="AY978" s="11"/>
      <c r="AZ978" s="11"/>
      <c r="BA978" s="11"/>
      <c r="BB978" s="11"/>
      <c r="BC978" s="11"/>
      <c r="BD978" s="11"/>
      <c r="BE978" s="3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5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5"/>
      <c r="AV979" s="11"/>
      <c r="AW979" s="11"/>
      <c r="AX979" s="11"/>
      <c r="AY979" s="11"/>
      <c r="AZ979" s="11"/>
      <c r="BA979" s="11"/>
      <c r="BB979" s="11"/>
      <c r="BC979" s="11"/>
      <c r="BD979" s="11"/>
      <c r="BE979" s="3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5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5"/>
      <c r="AV980" s="11"/>
      <c r="AW980" s="11"/>
      <c r="AX980" s="11"/>
      <c r="AY980" s="11"/>
      <c r="AZ980" s="11"/>
      <c r="BA980" s="11"/>
      <c r="BB980" s="11"/>
      <c r="BC980" s="11"/>
      <c r="BD980" s="11"/>
      <c r="BE980" s="3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5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5"/>
      <c r="AV981" s="11"/>
      <c r="AW981" s="11"/>
      <c r="AX981" s="11"/>
      <c r="AY981" s="11"/>
      <c r="AZ981" s="11"/>
      <c r="BA981" s="11"/>
      <c r="BB981" s="11"/>
      <c r="BC981" s="11"/>
      <c r="BD981" s="11"/>
      <c r="BE981" s="3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5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5"/>
      <c r="AV982" s="11"/>
      <c r="AW982" s="11"/>
      <c r="AX982" s="11"/>
      <c r="AY982" s="11"/>
      <c r="AZ982" s="11"/>
      <c r="BA982" s="11"/>
      <c r="BB982" s="11"/>
      <c r="BC982" s="11"/>
      <c r="BD982" s="11"/>
      <c r="BE982" s="3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5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5"/>
      <c r="AV983" s="11"/>
      <c r="AW983" s="11"/>
      <c r="AX983" s="11"/>
      <c r="AY983" s="11"/>
      <c r="AZ983" s="11"/>
      <c r="BA983" s="11"/>
      <c r="BB983" s="11"/>
      <c r="BC983" s="11"/>
      <c r="BD983" s="11"/>
      <c r="BE983" s="3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5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5"/>
      <c r="AV984" s="11"/>
      <c r="AW984" s="11"/>
      <c r="AX984" s="11"/>
      <c r="AY984" s="11"/>
      <c r="AZ984" s="11"/>
      <c r="BA984" s="11"/>
      <c r="BB984" s="11"/>
      <c r="BC984" s="11"/>
      <c r="BD984" s="11"/>
      <c r="BE984" s="3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5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5"/>
      <c r="AV985" s="11"/>
      <c r="AW985" s="11"/>
      <c r="AX985" s="11"/>
      <c r="AY985" s="11"/>
      <c r="AZ985" s="11"/>
      <c r="BA985" s="11"/>
      <c r="BB985" s="11"/>
      <c r="BC985" s="11"/>
      <c r="BD985" s="11"/>
      <c r="BE985" s="3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5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5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5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5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5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5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5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5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5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5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5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5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5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5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5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5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5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5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5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5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5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5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5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5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5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5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5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5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5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5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35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5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35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5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35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5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35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5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35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5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35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5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35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5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35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5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35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5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35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5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35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5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35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5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35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5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35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5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35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5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35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5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35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5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5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5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5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5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5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5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5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5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5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5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5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5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5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5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5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5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5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5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5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5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5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5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5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5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5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5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5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5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5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5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5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5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5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5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5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5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5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5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5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5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5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5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5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5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5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5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5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5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5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5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5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5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11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11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11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11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11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11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11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11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11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11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11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11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11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11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11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11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11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11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11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11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11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11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11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11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11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</row>
  </sheetData>
  <mergeCells count="91">
    <mergeCell ref="D1:F3"/>
    <mergeCell ref="H1:I2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Y3"/>
    <mergeCell ref="E16:E21"/>
    <mergeCell ref="F16:F21"/>
    <mergeCell ref="D4:D9"/>
    <mergeCell ref="E4:E9"/>
    <mergeCell ref="F4:F9"/>
    <mergeCell ref="D10:D15"/>
    <mergeCell ref="E10:E15"/>
    <mergeCell ref="F10:F15"/>
    <mergeCell ref="D16:D21"/>
    <mergeCell ref="E52:E57"/>
    <mergeCell ref="F52:F57"/>
    <mergeCell ref="D34:D39"/>
    <mergeCell ref="E34:E39"/>
    <mergeCell ref="F34:F39"/>
    <mergeCell ref="D46:D51"/>
    <mergeCell ref="E46:E51"/>
    <mergeCell ref="F46:F51"/>
    <mergeCell ref="D52:D57"/>
    <mergeCell ref="E76:E81"/>
    <mergeCell ref="F76:F81"/>
    <mergeCell ref="D58:D63"/>
    <mergeCell ref="E58:E63"/>
    <mergeCell ref="F58:F63"/>
    <mergeCell ref="D70:D75"/>
    <mergeCell ref="E70:E75"/>
    <mergeCell ref="F70:F75"/>
    <mergeCell ref="D76:D81"/>
    <mergeCell ref="E100:E105"/>
    <mergeCell ref="F100:F105"/>
    <mergeCell ref="D82:D87"/>
    <mergeCell ref="E82:E87"/>
    <mergeCell ref="F82:F87"/>
    <mergeCell ref="D94:D99"/>
    <mergeCell ref="E94:E99"/>
    <mergeCell ref="F94:F99"/>
    <mergeCell ref="D100:D105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BB1:BB3"/>
    <mergeCell ref="BC1:BC3"/>
    <mergeCell ref="BD1:BD3"/>
    <mergeCell ref="BE1:BE3"/>
    <mergeCell ref="AU1:AU3"/>
    <mergeCell ref="AV1:AV3"/>
    <mergeCell ref="AW1:AW3"/>
    <mergeCell ref="AX1:AX3"/>
    <mergeCell ref="AY1:AY3"/>
    <mergeCell ref="AZ1:AZ3"/>
    <mergeCell ref="BA1:BA3"/>
    <mergeCell ref="Q4:Q17"/>
    <mergeCell ref="R4:R17"/>
    <mergeCell ref="S4:S17"/>
    <mergeCell ref="T4:T17"/>
    <mergeCell ref="U4:U17"/>
    <mergeCell ref="V4:V17"/>
    <mergeCell ref="D28:D33"/>
    <mergeCell ref="E28:E33"/>
    <mergeCell ref="F28:F33"/>
  </mergeCells>
  <dataValidations>
    <dataValidation type="list" allowBlank="1" sqref="K2">
      <formula1>'Espelho dos Dados'!$G$1:$AJ$1</formula1>
    </dataValidation>
    <dataValidation type="list" allowBlank="1" sqref="G2">
      <formula1>'Cad Cursos'!$A$3:$A$14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95.38"/>
  </cols>
  <sheetData>
    <row r="1">
      <c r="A1" s="100" t="str">
        <f>IFERROR(__xludf.DUMMYFUNCTION("IMPORTRANGE(""https://docs.google.com/spreadsheets/d/18nvaZDItFZJ12iy4aYaMNSq3la5s-24XynXOs_2_osA/edit?usp=sharing"",""'Cad Cursos'!A1:C600"")"),"Cadastro de Cursos")</f>
        <v>Cadastro de Cursos</v>
      </c>
      <c r="B1" s="100"/>
      <c r="C1" s="100"/>
    </row>
    <row r="2">
      <c r="A2" s="100" t="str">
        <f>IFERROR(__xludf.DUMMYFUNCTION("""COMPUTED_VALUE"""),"Sigla")</f>
        <v>Sigla</v>
      </c>
      <c r="B2" s="100" t="str">
        <f>IFERROR(__xludf.DUMMYFUNCTION("""COMPUTED_VALUE"""),"Cursos")</f>
        <v>Cursos</v>
      </c>
      <c r="C2" s="100" t="str">
        <f>IFERROR(__xludf.DUMMYFUNCTION("""COMPUTED_VALUE"""),"Link")</f>
        <v>Link</v>
      </c>
    </row>
    <row r="3">
      <c r="A3" s="100" t="str">
        <f>IFERROR(__xludf.DUMMYFUNCTION("""COMPUTED_VALUE""")," ")</f>
        <v> </v>
      </c>
      <c r="B3" s="100" t="str">
        <f>IFERROR(__xludf.DUMMYFUNCTION("""COMPUTED_VALUE""")," ")</f>
        <v> </v>
      </c>
      <c r="C3" s="100"/>
    </row>
    <row r="4">
      <c r="A4" s="100" t="str">
        <f>IFERROR(__xludf.DUMMYFUNCTION("""COMPUTED_VALUE"""),"AEE")</f>
        <v>AEE</v>
      </c>
      <c r="B4" s="100" t="str">
        <f>IFERROR(__xludf.DUMMYFUNCTION("""COMPUTED_VALUE"""),"AEE")</f>
        <v>AEE</v>
      </c>
      <c r="C4" s="101" t="str">
        <f>IFERROR(__xludf.DUMMYFUNCTION("""COMPUTED_VALUE"""),"https://docs.google.com/spreadsheets/d/1c3SgIg4GjLdg1qtQdfxUyCe2FipbkB8ugLnqvCWIH3E/edit?usp=sharing")</f>
        <v>https://docs.google.com/spreadsheets/d/1c3SgIg4GjLdg1qtQdfxUyCe2FipbkB8ugLnqvCWIH3E/edit?usp=sharing</v>
      </c>
    </row>
    <row r="5">
      <c r="A5" s="100" t="str">
        <f>IFERROR(__xludf.DUMMYFUNCTION("""COMPUTED_VALUE"""),"CENID")</f>
        <v>CENID</v>
      </c>
      <c r="B5" s="100" t="str">
        <f>IFERROR(__xludf.DUMMYFUNCTION("""COMPUTED_VALUE"""),"CENID")</f>
        <v>CENID</v>
      </c>
      <c r="C5" s="101" t="str">
        <f>IFERROR(__xludf.DUMMYFUNCTION("""COMPUTED_VALUE"""),"https://docs.google.com/spreadsheets/d/1ygeA5-xUZ6AHIPw5FDaJ1spADnis6qaKpUUq9GucHyw/edit?usp=sharing")</f>
        <v>https://docs.google.com/spreadsheets/d/1ygeA5-xUZ6AHIPw5FDaJ1spADnis6qaKpUUq9GucHyw/edit?usp=sharing</v>
      </c>
    </row>
    <row r="6">
      <c r="A6" s="100" t="str">
        <f>IFERROR(__xludf.DUMMYFUNCTION("""COMPUTED_VALUE"""),"CST- Alim")</f>
        <v>CST- Alim</v>
      </c>
      <c r="B6" s="100" t="str">
        <f>IFERROR(__xludf.DUMMYFUNCTION("""COMPUTED_VALUE"""),"Curso Sup. Tecnol.
Alimentos")</f>
        <v>Curso Sup. Tecnol.
Alimentos</v>
      </c>
      <c r="C6" s="101" t="str">
        <f>IFERROR(__xludf.DUMMYFUNCTION("""COMPUTED_VALUE"""),"https://docs.google.com/spreadsheets/d/1kEY6FYqCZrU8JsAlZ43wsBn0SpAz1HYX7z_FJ-mU5NA/edit?usp=sharing")</f>
        <v>https://docs.google.com/spreadsheets/d/1kEY6FYqCZrU8JsAlZ43wsBn0SpAz1HYX7z_FJ-mU5NA/edit?usp=sharing</v>
      </c>
    </row>
    <row r="7">
      <c r="A7" s="100" t="str">
        <f>IFERROR(__xludf.DUMMYFUNCTION("""COMPUTED_VALUE"""),"Eng.Agron")</f>
        <v>Eng.Agron</v>
      </c>
      <c r="B7" s="100" t="str">
        <f>IFERROR(__xludf.DUMMYFUNCTION("""COMPUTED_VALUE"""),"Engenharia Agronômica")</f>
        <v>Engenharia Agronômica</v>
      </c>
      <c r="C7" s="101" t="str">
        <f>IFERROR(__xludf.DUMMYFUNCTION("""COMPUTED_VALUE"""),"https://docs.google.com/spreadsheets/d/1vn9NoXHxBXkuWcSVKjosJyE7Td5fM70Kejh0gOHejYk/edit?usp=sharing")</f>
        <v>https://docs.google.com/spreadsheets/d/1vn9NoXHxBXkuWcSVKjosJyE7Td5fM70Kejh0gOHejYk/edit?usp=sharing</v>
      </c>
    </row>
    <row r="8">
      <c r="A8" s="100" t="str">
        <f>IFERROR(__xludf.DUMMYFUNCTION("""COMPUTED_VALUE"""),"Eng.Alim")</f>
        <v>Eng.Alim</v>
      </c>
      <c r="B8" s="100" t="str">
        <f>IFERROR(__xludf.DUMMYFUNCTION("""COMPUTED_VALUE"""),"Engenharia Alimentos")</f>
        <v>Engenharia Alimentos</v>
      </c>
      <c r="C8" s="101" t="str">
        <f>IFERROR(__xludf.DUMMYFUNCTION("""COMPUTED_VALUE"""),"https://docs.google.com/spreadsheets/d/18LRA4KckQtvkRA4uGflVyj2nDypt1CdmVkgTrVLk6zM/edit?usp=sharing")</f>
        <v>https://docs.google.com/spreadsheets/d/18LRA4KckQtvkRA4uGflVyj2nDypt1CdmVkgTrVLk6zM/edit?usp=sharing</v>
      </c>
    </row>
    <row r="9">
      <c r="A9" s="100" t="str">
        <f>IFERROR(__xludf.DUMMYFUNCTION("""COMPUTED_VALUE"""),"ETI-Agrop")</f>
        <v>ETI-Agrop</v>
      </c>
      <c r="B9" s="100" t="str">
        <f>IFERROR(__xludf.DUMMYFUNCTION("""COMPUTED_VALUE"""),"Ens. Tec. Integrado
Agopecuária")</f>
        <v>Ens. Tec. Integrado
Agopecuária</v>
      </c>
      <c r="C9" s="101" t="str">
        <f>IFERROR(__xludf.DUMMYFUNCTION("""COMPUTED_VALUE"""),"https://docs.google.com/spreadsheets/d/1HoXJ0uQy5Svl93yuZM5lyCqxR7GNk-7reCA30b-jCoo/edit?usp=sharing")</f>
        <v>https://docs.google.com/spreadsheets/d/1HoXJ0uQy5Svl93yuZM5lyCqxR7GNk-7reCA30b-jCoo/edit?usp=sharing</v>
      </c>
    </row>
    <row r="10">
      <c r="A10" s="100" t="str">
        <f>IFERROR(__xludf.DUMMYFUNCTION("""COMPUTED_VALUE"""),"ETI-Alim")</f>
        <v>ETI-Alim</v>
      </c>
      <c r="B10" s="100" t="str">
        <f>IFERROR(__xludf.DUMMYFUNCTION("""COMPUTED_VALUE"""),"Ens. Tec. Integrado
Alimentos")</f>
        <v>Ens. Tec. Integrado
Alimentos</v>
      </c>
      <c r="C10" s="101" t="str">
        <f>IFERROR(__xludf.DUMMYFUNCTION("""COMPUTED_VALUE"""),"https://docs.google.com/spreadsheets/d/1doBPaYdKc4GeeYHPCUe3U7dGqhjrOj_gUVxcq83SGKI/edit?usp=sharing")</f>
        <v>https://docs.google.com/spreadsheets/d/1doBPaYdKc4GeeYHPCUe3U7dGqhjrOj_gUVxcq83SGKI/edit?usp=sharing</v>
      </c>
    </row>
    <row r="11">
      <c r="A11" s="100" t="str">
        <f>IFERROR(__xludf.DUMMYFUNCTION("""COMPUTED_VALUE"""),"ETI-IoT")</f>
        <v>ETI-IoT</v>
      </c>
      <c r="B11" s="100" t="str">
        <f>IFERROR(__xludf.DUMMYFUNCTION("""COMPUTED_VALUE"""),"Ens. Tec. Integrado
Iternet da Coisas")</f>
        <v>Ens. Tec. Integrado
Iternet da Coisas</v>
      </c>
      <c r="C11" s="101" t="str">
        <f>IFERROR(__xludf.DUMMYFUNCTION("""COMPUTED_VALUE"""),"https://docs.google.com/spreadsheets/d/1i-NPY57B56967iIJnunGk4r9xBWFpJmbo-KwaRUsgU8/edit?usp=sharing")</f>
        <v>https://docs.google.com/spreadsheets/d/1i-NPY57B56967iIJnunGk4r9xBWFpJmbo-KwaRUsgU8/edit?usp=sharing</v>
      </c>
    </row>
    <row r="12">
      <c r="A12" s="100" t="str">
        <f>IFERROR(__xludf.DUMMYFUNCTION("""COMPUTED_VALUE"""),"ETI-MAmb")</f>
        <v>ETI-MAmb</v>
      </c>
      <c r="B12" s="100" t="str">
        <f>IFERROR(__xludf.DUMMYFUNCTION("""COMPUTED_VALUE"""),"Ens. Tec. Integrado
Meio Ambiente")</f>
        <v>Ens. Tec. Integrado
Meio Ambiente</v>
      </c>
      <c r="C12" s="101" t="str">
        <f>IFERROR(__xludf.DUMMYFUNCTION("""COMPUTED_VALUE"""),"https://docs.google.com/spreadsheets/d/1prK4ubEOZdU0Zn6acxJzP5mYN9HLYPjEtW0bj-zUPWQ/edit?usp=sharing")</f>
        <v>https://docs.google.com/spreadsheets/d/1prK4ubEOZdU0Zn6acxJzP5mYN9HLYPjEtW0bj-zUPWQ/edit?usp=sharing</v>
      </c>
    </row>
    <row r="13">
      <c r="A13" s="100" t="str">
        <f>IFERROR(__xludf.DUMMYFUNCTION("""COMPUTED_VALUE"""),"ETS-Agrop")</f>
        <v>ETS-Agrop</v>
      </c>
      <c r="B13" s="100" t="str">
        <f>IFERROR(__xludf.DUMMYFUNCTION("""COMPUTED_VALUE"""),"Ens. Tec. Subsequente
Agropecuária")</f>
        <v>Ens. Tec. Subsequente
Agropecuária</v>
      </c>
      <c r="C13" s="101" t="str">
        <f>IFERROR(__xludf.DUMMYFUNCTION("""COMPUTED_VALUE"""),"https://docs.google.com/spreadsheets/d/14156abPwp3GVTaddLz7btHA15ouepBS6DMUQIjrVlTs/edit?usp=sharing")</f>
        <v>https://docs.google.com/spreadsheets/d/14156abPwp3GVTaddLz7btHA15ouepBS6DMUQIjrVlTs/edit?usp=sharing</v>
      </c>
    </row>
    <row r="14">
      <c r="A14" s="100" t="str">
        <f>IFERROR(__xludf.DUMMYFUNCTION("""COMPUTED_VALUE"""),"ETS-IoT")</f>
        <v>ETS-IoT</v>
      </c>
      <c r="B14" s="100" t="str">
        <f>IFERROR(__xludf.DUMMYFUNCTION("""COMPUTED_VALUE"""),"Ens. Tec. Subsequente
IoT")</f>
        <v>Ens. Tec. Subsequente
IoT</v>
      </c>
      <c r="C14" s="101" t="str">
        <f>IFERROR(__xludf.DUMMYFUNCTION("""COMPUTED_VALUE"""),"https://docs.google.com/spreadsheets/d/1tvZWqjEYKfU6GDKWqexEXC1jrrynRKeNtgN6SFTc5ZY/edit?usp=sharing")</f>
        <v>https://docs.google.com/spreadsheets/d/1tvZWqjEYKfU6GDKWqexEXC1jrrynRKeNtgN6SFTc5ZY/edit?usp=sharing</v>
      </c>
    </row>
    <row r="15">
      <c r="A15" s="100" t="str">
        <f>IFERROR(__xludf.DUMMYFUNCTION("""COMPUTED_VALUE"""),"Pós-CQTA")</f>
        <v>Pós-CQTA</v>
      </c>
      <c r="B15" s="100" t="str">
        <f>IFERROR(__xludf.DUMMYFUNCTION("""COMPUTED_VALUE"""),"Pós-Contr. Quali. Tecno. Alimentos")</f>
        <v>Pós-Contr. Quali. Tecno. Alimentos</v>
      </c>
      <c r="C15" s="101" t="str">
        <f>IFERROR(__xludf.DUMMYFUNCTION("""COMPUTED_VALUE"""),"https://docs.google.com/spreadsheets/d/14jBZZvH2DGq9jDgwzRGvD_Ea3zB2jU6IrhZcjp7g62E/edit#gid=1021425839")</f>
        <v>https://docs.google.com/spreadsheets/d/14jBZZvH2DGq9jDgwzRGvD_Ea3zB2jU6IrhZcjp7g62E/edit#gid=1021425839</v>
      </c>
    </row>
    <row r="16">
      <c r="A16" s="100" t="str">
        <f>IFERROR(__xludf.DUMMYFUNCTION("""COMPUTED_VALUE"""),"Pós-ECM")</f>
        <v>Pós-ECM</v>
      </c>
      <c r="B16" s="100" t="str">
        <f>IFERROR(__xludf.DUMMYFUNCTION("""COMPUTED_VALUE"""),"Pós-Ensino Ciências e Matemática")</f>
        <v>Pós-Ensino Ciências e Matemática</v>
      </c>
      <c r="C16" s="101" t="str">
        <f>IFERROR(__xludf.DUMMYFUNCTION("""COMPUTED_VALUE"""),"https://docs.google.com/spreadsheets/d/1OlVxI_KuvVE7TsreO1UQc-5tvR_Ye8IRWN4r57pUZtw/edit#gid=1021425839")</f>
        <v>https://docs.google.com/spreadsheets/d/1OlVxI_KuvVE7TsreO1UQc-5tvR_Ye8IRWN4r57pUZtw/edit#gid=1021425839</v>
      </c>
    </row>
    <row r="17">
      <c r="A17" s="100" t="str">
        <f>IFERROR(__xludf.DUMMYFUNCTION("""COMPUTED_VALUE"""),"PROEJA")</f>
        <v>PROEJA</v>
      </c>
      <c r="B17" s="100" t="str">
        <f>IFERROR(__xludf.DUMMYFUNCTION("""COMPUTED_VALUE"""),"PróEJA")</f>
        <v>PróEJA</v>
      </c>
      <c r="C17" s="101" t="str">
        <f>IFERROR(__xludf.DUMMYFUNCTION("""COMPUTED_VALUE"""),"https://docs.google.com/spreadsheets/d/1Nqf7pI6fvc8SRtdUTFsem3HgHE02iq9t6slT4x6ggQM/edit#gid=1021425839")</f>
        <v>https://docs.google.com/spreadsheets/d/1Nqf7pI6fvc8SRtdUTFsem3HgHE02iq9t6slT4x6ggQM/edit#gid=1021425839</v>
      </c>
    </row>
    <row r="18">
      <c r="A18" s="100"/>
      <c r="B18" s="100"/>
      <c r="C18" s="100"/>
    </row>
    <row r="19">
      <c r="A19" s="100"/>
      <c r="B19" s="100"/>
      <c r="C19" s="100"/>
    </row>
    <row r="20">
      <c r="A20" s="100"/>
      <c r="B20" s="100"/>
      <c r="C20" s="100"/>
    </row>
    <row r="21">
      <c r="A21" s="100"/>
      <c r="B21" s="100"/>
      <c r="C21" s="100"/>
    </row>
    <row r="22">
      <c r="A22" s="100"/>
      <c r="B22" s="100"/>
      <c r="C22" s="100"/>
    </row>
    <row r="23">
      <c r="A23" s="100"/>
      <c r="B23" s="100"/>
      <c r="C23" s="100"/>
    </row>
    <row r="24">
      <c r="A24" s="100"/>
      <c r="B24" s="100"/>
      <c r="C24" s="100"/>
    </row>
    <row r="25">
      <c r="A25" s="100"/>
      <c r="B25" s="100"/>
      <c r="C25" s="100"/>
    </row>
    <row r="26">
      <c r="A26" s="100"/>
      <c r="B26" s="100"/>
      <c r="C26" s="100"/>
    </row>
    <row r="27">
      <c r="A27" s="100"/>
      <c r="B27" s="100"/>
      <c r="C27" s="100"/>
    </row>
    <row r="28">
      <c r="A28" s="100"/>
      <c r="B28" s="100"/>
      <c r="C28" s="100"/>
    </row>
    <row r="29">
      <c r="A29" s="100"/>
      <c r="B29" s="100"/>
      <c r="C29" s="100"/>
    </row>
    <row r="30">
      <c r="A30" s="100"/>
      <c r="B30" s="100"/>
      <c r="C30" s="100"/>
    </row>
    <row r="31">
      <c r="A31" s="100"/>
      <c r="B31" s="100"/>
      <c r="C31" s="100"/>
    </row>
    <row r="32">
      <c r="A32" s="100"/>
      <c r="B32" s="100"/>
      <c r="C32" s="100"/>
    </row>
    <row r="33">
      <c r="A33" s="100"/>
      <c r="B33" s="100"/>
      <c r="C33" s="100"/>
    </row>
    <row r="34">
      <c r="A34" s="100"/>
      <c r="B34" s="100"/>
      <c r="C34" s="100"/>
    </row>
    <row r="35">
      <c r="A35" s="100"/>
      <c r="B35" s="100"/>
      <c r="C35" s="100"/>
    </row>
    <row r="36">
      <c r="A36" s="100"/>
      <c r="B36" s="100"/>
      <c r="C36" s="100"/>
    </row>
    <row r="37">
      <c r="A37" s="100"/>
      <c r="B37" s="100"/>
      <c r="C37" s="100"/>
    </row>
    <row r="38">
      <c r="A38" s="100"/>
      <c r="B38" s="100"/>
      <c r="C38" s="100"/>
    </row>
    <row r="39">
      <c r="A39" s="100"/>
      <c r="B39" s="100"/>
      <c r="C39" s="100"/>
    </row>
    <row r="40">
      <c r="A40" s="100"/>
      <c r="B40" s="100"/>
      <c r="C40" s="100"/>
    </row>
    <row r="41">
      <c r="A41" s="100"/>
      <c r="B41" s="100"/>
      <c r="C41" s="100"/>
    </row>
    <row r="42">
      <c r="A42" s="100"/>
      <c r="B42" s="100"/>
      <c r="C42" s="100"/>
    </row>
    <row r="43">
      <c r="A43" s="100"/>
      <c r="B43" s="100"/>
      <c r="C43" s="100"/>
    </row>
    <row r="44">
      <c r="A44" s="100"/>
      <c r="B44" s="100"/>
      <c r="C44" s="100"/>
    </row>
    <row r="45">
      <c r="A45" s="100"/>
      <c r="B45" s="100"/>
      <c r="C45" s="100"/>
    </row>
    <row r="46">
      <c r="A46" s="100"/>
      <c r="B46" s="100"/>
      <c r="C46" s="100"/>
    </row>
    <row r="47">
      <c r="A47" s="100"/>
      <c r="B47" s="100"/>
      <c r="C47" s="100"/>
    </row>
    <row r="48">
      <c r="A48" s="100"/>
      <c r="B48" s="100"/>
      <c r="C48" s="100"/>
    </row>
    <row r="49">
      <c r="A49" s="100"/>
      <c r="B49" s="100"/>
      <c r="C49" s="100"/>
    </row>
    <row r="50">
      <c r="A50" s="100"/>
      <c r="B50" s="100"/>
      <c r="C50" s="100"/>
    </row>
    <row r="51">
      <c r="A51" s="100"/>
      <c r="B51" s="100"/>
      <c r="C51" s="100"/>
    </row>
    <row r="52">
      <c r="A52" s="100"/>
      <c r="B52" s="100"/>
      <c r="C52" s="100"/>
    </row>
    <row r="53">
      <c r="A53" s="100"/>
      <c r="B53" s="100"/>
      <c r="C53" s="100"/>
    </row>
    <row r="54">
      <c r="A54" s="100"/>
      <c r="B54" s="100"/>
      <c r="C54" s="100"/>
    </row>
    <row r="55">
      <c r="A55" s="100"/>
      <c r="B55" s="100"/>
      <c r="C55" s="100"/>
    </row>
    <row r="56">
      <c r="A56" s="100"/>
      <c r="B56" s="100"/>
      <c r="C56" s="100"/>
    </row>
    <row r="57">
      <c r="A57" s="100"/>
      <c r="B57" s="100"/>
      <c r="C57" s="100"/>
    </row>
    <row r="58">
      <c r="A58" s="100"/>
      <c r="B58" s="100"/>
      <c r="C58" s="100"/>
    </row>
    <row r="59">
      <c r="A59" s="100"/>
      <c r="B59" s="100"/>
      <c r="C59" s="100"/>
    </row>
    <row r="60">
      <c r="A60" s="100"/>
      <c r="B60" s="100"/>
      <c r="C60" s="100"/>
    </row>
    <row r="61">
      <c r="A61" s="100"/>
      <c r="B61" s="100"/>
      <c r="C61" s="100"/>
    </row>
    <row r="62">
      <c r="A62" s="100"/>
      <c r="B62" s="100"/>
      <c r="C62" s="100"/>
    </row>
    <row r="63">
      <c r="A63" s="100"/>
      <c r="B63" s="100"/>
      <c r="C63" s="100"/>
    </row>
    <row r="64">
      <c r="A64" s="100"/>
      <c r="B64" s="100"/>
      <c r="C64" s="100"/>
    </row>
    <row r="65">
      <c r="A65" s="100"/>
      <c r="B65" s="100"/>
      <c r="C65" s="100"/>
    </row>
    <row r="66">
      <c r="A66" s="100"/>
      <c r="B66" s="100"/>
      <c r="C66" s="100"/>
    </row>
    <row r="67">
      <c r="A67" s="100"/>
      <c r="B67" s="100"/>
      <c r="C67" s="100"/>
    </row>
    <row r="68">
      <c r="A68" s="100"/>
      <c r="B68" s="100"/>
      <c r="C68" s="100"/>
    </row>
    <row r="69">
      <c r="A69" s="100"/>
      <c r="B69" s="100"/>
      <c r="C69" s="100"/>
    </row>
    <row r="70">
      <c r="A70" s="100"/>
      <c r="B70" s="100"/>
      <c r="C70" s="100"/>
    </row>
    <row r="71">
      <c r="A71" s="100"/>
      <c r="B71" s="100"/>
      <c r="C71" s="100"/>
    </row>
    <row r="72">
      <c r="A72" s="100"/>
      <c r="B72" s="100"/>
      <c r="C72" s="100"/>
    </row>
    <row r="73">
      <c r="A73" s="100"/>
      <c r="B73" s="100"/>
      <c r="C73" s="100"/>
    </row>
    <row r="74">
      <c r="A74" s="100"/>
      <c r="B74" s="100"/>
      <c r="C74" s="100"/>
    </row>
    <row r="75">
      <c r="A75" s="100"/>
      <c r="B75" s="100"/>
      <c r="C75" s="100"/>
    </row>
    <row r="76">
      <c r="A76" s="100"/>
      <c r="B76" s="100"/>
      <c r="C76" s="100"/>
    </row>
    <row r="77">
      <c r="A77" s="100"/>
      <c r="B77" s="100"/>
      <c r="C77" s="100"/>
    </row>
    <row r="78">
      <c r="A78" s="100"/>
      <c r="B78" s="100"/>
      <c r="C78" s="100"/>
    </row>
    <row r="79">
      <c r="A79" s="100"/>
      <c r="B79" s="100"/>
      <c r="C79" s="100"/>
    </row>
    <row r="80">
      <c r="A80" s="100"/>
      <c r="B80" s="100"/>
      <c r="C80" s="100"/>
    </row>
    <row r="81">
      <c r="A81" s="100"/>
      <c r="B81" s="100"/>
      <c r="C81" s="100"/>
    </row>
    <row r="82">
      <c r="A82" s="100"/>
      <c r="B82" s="100"/>
      <c r="C82" s="100"/>
    </row>
    <row r="83">
      <c r="A83" s="100"/>
      <c r="B83" s="100"/>
      <c r="C83" s="100"/>
    </row>
    <row r="84">
      <c r="A84" s="100"/>
      <c r="B84" s="100"/>
      <c r="C84" s="100"/>
    </row>
    <row r="85">
      <c r="A85" s="100"/>
      <c r="B85" s="100"/>
      <c r="C85" s="100"/>
    </row>
    <row r="86">
      <c r="A86" s="100"/>
      <c r="B86" s="100"/>
      <c r="C86" s="100"/>
    </row>
    <row r="87">
      <c r="A87" s="100"/>
      <c r="B87" s="100"/>
      <c r="C87" s="100"/>
    </row>
    <row r="88">
      <c r="A88" s="100"/>
      <c r="B88" s="100"/>
      <c r="C88" s="100"/>
    </row>
    <row r="89">
      <c r="A89" s="100"/>
      <c r="B89" s="100"/>
      <c r="C89" s="100"/>
    </row>
    <row r="90">
      <c r="A90" s="100"/>
      <c r="B90" s="100"/>
      <c r="C90" s="100"/>
    </row>
    <row r="91">
      <c r="A91" s="100"/>
      <c r="B91" s="100"/>
      <c r="C91" s="100"/>
    </row>
    <row r="92">
      <c r="A92" s="100"/>
      <c r="B92" s="100"/>
      <c r="C92" s="100"/>
    </row>
    <row r="93">
      <c r="A93" s="100"/>
      <c r="B93" s="100"/>
      <c r="C93" s="100"/>
    </row>
    <row r="94">
      <c r="A94" s="100"/>
      <c r="B94" s="100"/>
      <c r="C94" s="100"/>
    </row>
    <row r="95">
      <c r="A95" s="100"/>
      <c r="B95" s="100"/>
      <c r="C95" s="100"/>
    </row>
    <row r="96">
      <c r="A96" s="100"/>
      <c r="B96" s="100"/>
      <c r="C96" s="100"/>
    </row>
    <row r="97">
      <c r="A97" s="100"/>
      <c r="B97" s="100"/>
      <c r="C97" s="100"/>
    </row>
    <row r="98">
      <c r="A98" s="100"/>
      <c r="B98" s="100"/>
      <c r="C98" s="100"/>
    </row>
    <row r="99">
      <c r="A99" s="100"/>
      <c r="B99" s="100"/>
      <c r="C99" s="100"/>
    </row>
    <row r="100">
      <c r="A100" s="100"/>
      <c r="B100" s="100"/>
      <c r="C100" s="100"/>
    </row>
    <row r="101">
      <c r="A101" s="100"/>
      <c r="B101" s="100"/>
      <c r="C101" s="100"/>
    </row>
    <row r="102">
      <c r="A102" s="100"/>
      <c r="B102" s="100"/>
      <c r="C102" s="100"/>
    </row>
    <row r="103">
      <c r="A103" s="100"/>
      <c r="B103" s="100"/>
      <c r="C103" s="100"/>
    </row>
    <row r="104">
      <c r="A104" s="100"/>
      <c r="B104" s="100"/>
      <c r="C104" s="100"/>
    </row>
    <row r="105">
      <c r="A105" s="100"/>
      <c r="B105" s="100"/>
      <c r="C105" s="100"/>
    </row>
    <row r="106">
      <c r="A106" s="100"/>
      <c r="B106" s="100"/>
      <c r="C106" s="100"/>
    </row>
    <row r="107">
      <c r="A107" s="100"/>
      <c r="B107" s="100"/>
      <c r="C107" s="100"/>
    </row>
    <row r="108">
      <c r="A108" s="100"/>
      <c r="B108" s="100"/>
      <c r="C108" s="100"/>
    </row>
    <row r="109">
      <c r="A109" s="100"/>
      <c r="B109" s="100"/>
      <c r="C109" s="100"/>
    </row>
    <row r="110">
      <c r="A110" s="100"/>
      <c r="B110" s="100"/>
      <c r="C110" s="100"/>
    </row>
    <row r="111">
      <c r="A111" s="100"/>
      <c r="B111" s="100"/>
      <c r="C111" s="100"/>
    </row>
    <row r="112">
      <c r="A112" s="100"/>
      <c r="B112" s="100"/>
      <c r="C112" s="100"/>
    </row>
    <row r="113">
      <c r="A113" s="100"/>
      <c r="B113" s="100"/>
      <c r="C113" s="100"/>
    </row>
    <row r="114">
      <c r="A114" s="100"/>
      <c r="B114" s="100"/>
      <c r="C114" s="100"/>
    </row>
    <row r="115">
      <c r="A115" s="100"/>
      <c r="B115" s="100"/>
      <c r="C115" s="100"/>
    </row>
    <row r="116">
      <c r="A116" s="100"/>
      <c r="B116" s="100"/>
      <c r="C116" s="100"/>
    </row>
    <row r="117">
      <c r="A117" s="100"/>
      <c r="B117" s="100"/>
      <c r="C117" s="100"/>
    </row>
    <row r="118">
      <c r="A118" s="100"/>
      <c r="B118" s="100"/>
      <c r="C118" s="100"/>
    </row>
    <row r="119">
      <c r="A119" s="100"/>
      <c r="B119" s="100"/>
      <c r="C119" s="100"/>
    </row>
    <row r="120">
      <c r="A120" s="100"/>
      <c r="B120" s="100"/>
      <c r="C120" s="100"/>
    </row>
    <row r="121">
      <c r="A121" s="100"/>
      <c r="B121" s="100"/>
      <c r="C121" s="100"/>
    </row>
    <row r="122">
      <c r="A122" s="100"/>
      <c r="B122" s="100"/>
      <c r="C122" s="100"/>
    </row>
    <row r="123">
      <c r="A123" s="100"/>
      <c r="B123" s="100"/>
      <c r="C123" s="100"/>
    </row>
    <row r="124">
      <c r="A124" s="100"/>
      <c r="B124" s="100"/>
      <c r="C124" s="100"/>
    </row>
    <row r="125">
      <c r="A125" s="100"/>
      <c r="B125" s="100"/>
      <c r="C125" s="100"/>
    </row>
    <row r="126">
      <c r="A126" s="100"/>
      <c r="B126" s="100"/>
      <c r="C126" s="100"/>
    </row>
    <row r="127">
      <c r="A127" s="100"/>
      <c r="B127" s="100"/>
      <c r="C127" s="100"/>
    </row>
    <row r="128">
      <c r="A128" s="100"/>
      <c r="B128" s="100"/>
      <c r="C128" s="100"/>
    </row>
    <row r="129">
      <c r="A129" s="100"/>
      <c r="B129" s="100"/>
      <c r="C129" s="100"/>
    </row>
    <row r="130">
      <c r="A130" s="100"/>
      <c r="B130" s="100"/>
      <c r="C130" s="100"/>
    </row>
    <row r="131">
      <c r="A131" s="100"/>
      <c r="B131" s="100"/>
      <c r="C131" s="100"/>
    </row>
    <row r="132">
      <c r="A132" s="100"/>
      <c r="B132" s="100"/>
      <c r="C132" s="100"/>
    </row>
    <row r="133">
      <c r="A133" s="100"/>
      <c r="B133" s="100"/>
      <c r="C133" s="100"/>
    </row>
    <row r="134">
      <c r="A134" s="100"/>
      <c r="B134" s="100"/>
      <c r="C134" s="100"/>
    </row>
    <row r="135">
      <c r="A135" s="100"/>
      <c r="B135" s="100"/>
      <c r="C135" s="100"/>
    </row>
    <row r="136">
      <c r="A136" s="100"/>
      <c r="B136" s="100"/>
      <c r="C136" s="100"/>
    </row>
    <row r="137">
      <c r="A137" s="100"/>
      <c r="B137" s="100"/>
      <c r="C137" s="100"/>
    </row>
    <row r="138">
      <c r="A138" s="100"/>
      <c r="B138" s="100"/>
      <c r="C138" s="100"/>
    </row>
    <row r="139">
      <c r="A139" s="100"/>
      <c r="B139" s="100"/>
      <c r="C139" s="100"/>
    </row>
    <row r="140">
      <c r="A140" s="100"/>
      <c r="B140" s="100"/>
      <c r="C140" s="100"/>
    </row>
    <row r="141">
      <c r="A141" s="100"/>
      <c r="B141" s="100"/>
      <c r="C141" s="100"/>
    </row>
    <row r="142">
      <c r="A142" s="100"/>
      <c r="B142" s="100"/>
      <c r="C142" s="100"/>
    </row>
    <row r="143">
      <c r="A143" s="100"/>
      <c r="B143" s="100"/>
      <c r="C143" s="100"/>
    </row>
    <row r="144">
      <c r="A144" s="100"/>
      <c r="B144" s="100"/>
      <c r="C144" s="100"/>
    </row>
    <row r="145">
      <c r="A145" s="100"/>
      <c r="B145" s="100"/>
      <c r="C145" s="100"/>
    </row>
    <row r="146">
      <c r="A146" s="100"/>
      <c r="B146" s="100"/>
      <c r="C146" s="100"/>
    </row>
    <row r="147">
      <c r="A147" s="100"/>
      <c r="B147" s="100"/>
      <c r="C147" s="100"/>
    </row>
    <row r="148">
      <c r="A148" s="100"/>
      <c r="B148" s="100"/>
      <c r="C148" s="100"/>
    </row>
    <row r="149">
      <c r="A149" s="100"/>
      <c r="B149" s="100"/>
      <c r="C149" s="100"/>
    </row>
    <row r="150">
      <c r="A150" s="100"/>
      <c r="B150" s="100"/>
      <c r="C150" s="100"/>
    </row>
    <row r="151">
      <c r="A151" s="100"/>
      <c r="B151" s="100"/>
      <c r="C151" s="100"/>
    </row>
    <row r="152">
      <c r="A152" s="100"/>
      <c r="B152" s="100"/>
      <c r="C152" s="100"/>
    </row>
    <row r="153">
      <c r="A153" s="100"/>
      <c r="B153" s="100"/>
      <c r="C153" s="100"/>
    </row>
    <row r="154">
      <c r="A154" s="100"/>
      <c r="B154" s="100"/>
      <c r="C154" s="100"/>
    </row>
    <row r="155">
      <c r="A155" s="100"/>
      <c r="B155" s="100"/>
      <c r="C155" s="100"/>
    </row>
    <row r="156">
      <c r="A156" s="100"/>
      <c r="B156" s="100"/>
      <c r="C156" s="100"/>
    </row>
    <row r="157">
      <c r="A157" s="100"/>
      <c r="B157" s="100"/>
      <c r="C157" s="100"/>
    </row>
    <row r="158">
      <c r="A158" s="100"/>
      <c r="B158" s="100"/>
      <c r="C158" s="100"/>
    </row>
    <row r="159">
      <c r="A159" s="100"/>
      <c r="B159" s="100"/>
      <c r="C159" s="100"/>
    </row>
    <row r="160">
      <c r="A160" s="100"/>
      <c r="B160" s="100"/>
      <c r="C160" s="100"/>
    </row>
    <row r="161">
      <c r="A161" s="100"/>
      <c r="B161" s="100"/>
      <c r="C161" s="100"/>
    </row>
    <row r="162">
      <c r="A162" s="100"/>
      <c r="B162" s="100"/>
      <c r="C162" s="100"/>
    </row>
    <row r="163">
      <c r="A163" s="100"/>
      <c r="B163" s="100"/>
      <c r="C163" s="100"/>
    </row>
    <row r="164">
      <c r="A164" s="100"/>
      <c r="B164" s="100"/>
      <c r="C164" s="100"/>
    </row>
    <row r="165">
      <c r="A165" s="100"/>
      <c r="B165" s="100"/>
      <c r="C165" s="100"/>
    </row>
    <row r="166">
      <c r="A166" s="100"/>
      <c r="B166" s="100"/>
      <c r="C166" s="100"/>
    </row>
    <row r="167">
      <c r="A167" s="100"/>
      <c r="B167" s="100"/>
      <c r="C167" s="100"/>
    </row>
    <row r="168">
      <c r="A168" s="100"/>
      <c r="B168" s="100"/>
      <c r="C168" s="100"/>
    </row>
    <row r="169">
      <c r="A169" s="100"/>
      <c r="B169" s="100"/>
      <c r="C169" s="100"/>
    </row>
    <row r="170">
      <c r="A170" s="100"/>
      <c r="B170" s="100"/>
      <c r="C170" s="100"/>
    </row>
    <row r="171">
      <c r="A171" s="100"/>
      <c r="B171" s="100"/>
      <c r="C171" s="100"/>
    </row>
    <row r="172">
      <c r="A172" s="100"/>
      <c r="B172" s="100"/>
      <c r="C172" s="100"/>
    </row>
    <row r="173">
      <c r="A173" s="100"/>
      <c r="B173" s="100"/>
      <c r="C173" s="100"/>
    </row>
    <row r="174">
      <c r="A174" s="100"/>
      <c r="B174" s="100"/>
      <c r="C174" s="100"/>
    </row>
    <row r="175">
      <c r="A175" s="100"/>
      <c r="B175" s="100"/>
      <c r="C175" s="100"/>
    </row>
    <row r="176">
      <c r="A176" s="100"/>
      <c r="B176" s="100"/>
      <c r="C176" s="100"/>
    </row>
    <row r="177">
      <c r="A177" s="100"/>
      <c r="B177" s="100"/>
      <c r="C177" s="100"/>
    </row>
    <row r="178">
      <c r="A178" s="100"/>
      <c r="B178" s="100"/>
      <c r="C178" s="100"/>
    </row>
    <row r="179">
      <c r="A179" s="100"/>
      <c r="B179" s="100"/>
      <c r="C179" s="100"/>
    </row>
    <row r="180">
      <c r="A180" s="100"/>
      <c r="B180" s="100"/>
      <c r="C180" s="100"/>
    </row>
    <row r="181">
      <c r="A181" s="100"/>
      <c r="B181" s="100"/>
      <c r="C181" s="100"/>
    </row>
    <row r="182">
      <c r="A182" s="100"/>
      <c r="B182" s="100"/>
      <c r="C182" s="100"/>
    </row>
    <row r="183">
      <c r="A183" s="100"/>
      <c r="B183" s="100"/>
      <c r="C183" s="100"/>
    </row>
    <row r="184">
      <c r="A184" s="100"/>
      <c r="B184" s="100"/>
      <c r="C184" s="100"/>
    </row>
    <row r="185">
      <c r="A185" s="100"/>
      <c r="B185" s="100"/>
      <c r="C185" s="100"/>
    </row>
    <row r="186">
      <c r="A186" s="100"/>
      <c r="B186" s="100"/>
      <c r="C186" s="100"/>
    </row>
    <row r="187">
      <c r="A187" s="100"/>
      <c r="B187" s="100"/>
      <c r="C187" s="100"/>
    </row>
    <row r="188">
      <c r="A188" s="100"/>
      <c r="B188" s="100"/>
      <c r="C188" s="100"/>
    </row>
    <row r="189">
      <c r="A189" s="100"/>
      <c r="B189" s="100"/>
      <c r="C189" s="100"/>
    </row>
    <row r="190">
      <c r="A190" s="100"/>
      <c r="B190" s="100"/>
      <c r="C190" s="100"/>
    </row>
    <row r="191">
      <c r="A191" s="100"/>
      <c r="B191" s="100"/>
      <c r="C191" s="100"/>
    </row>
    <row r="192">
      <c r="A192" s="100"/>
      <c r="B192" s="100"/>
      <c r="C192" s="100"/>
    </row>
    <row r="193">
      <c r="A193" s="100"/>
      <c r="B193" s="100"/>
      <c r="C193" s="100"/>
    </row>
    <row r="194">
      <c r="A194" s="100"/>
      <c r="B194" s="100"/>
      <c r="C194" s="100"/>
    </row>
    <row r="195">
      <c r="A195" s="100"/>
      <c r="B195" s="100"/>
      <c r="C195" s="100"/>
    </row>
    <row r="196">
      <c r="A196" s="100"/>
      <c r="B196" s="100"/>
      <c r="C196" s="100"/>
    </row>
    <row r="197">
      <c r="A197" s="100"/>
      <c r="B197" s="100"/>
      <c r="C197" s="100"/>
    </row>
    <row r="198">
      <c r="A198" s="100"/>
      <c r="B198" s="100"/>
      <c r="C198" s="100"/>
    </row>
    <row r="199">
      <c r="A199" s="100"/>
      <c r="B199" s="100"/>
      <c r="C199" s="100"/>
    </row>
    <row r="200">
      <c r="A200" s="100"/>
      <c r="B200" s="100"/>
      <c r="C200" s="100"/>
    </row>
    <row r="201">
      <c r="A201" s="100"/>
      <c r="B201" s="100"/>
      <c r="C201" s="100"/>
    </row>
    <row r="202">
      <c r="A202" s="100"/>
      <c r="B202" s="100"/>
      <c r="C202" s="100"/>
    </row>
    <row r="203">
      <c r="A203" s="100"/>
      <c r="B203" s="100"/>
      <c r="C203" s="100"/>
    </row>
    <row r="204">
      <c r="A204" s="100"/>
      <c r="B204" s="100"/>
      <c r="C204" s="100"/>
    </row>
    <row r="205">
      <c r="A205" s="100"/>
      <c r="B205" s="100"/>
      <c r="C205" s="100"/>
    </row>
    <row r="206">
      <c r="A206" s="100"/>
      <c r="B206" s="100"/>
      <c r="C206" s="100"/>
    </row>
    <row r="207">
      <c r="A207" s="100"/>
      <c r="B207" s="100"/>
      <c r="C207" s="100"/>
    </row>
    <row r="208">
      <c r="A208" s="100"/>
      <c r="B208" s="100"/>
      <c r="C208" s="100"/>
    </row>
    <row r="209">
      <c r="A209" s="100"/>
      <c r="B209" s="100"/>
      <c r="C209" s="100"/>
    </row>
    <row r="210">
      <c r="A210" s="100"/>
      <c r="B210" s="100"/>
      <c r="C210" s="100"/>
    </row>
    <row r="211">
      <c r="A211" s="100"/>
      <c r="B211" s="100"/>
      <c r="C211" s="100"/>
    </row>
    <row r="212">
      <c r="A212" s="100"/>
      <c r="B212" s="100"/>
      <c r="C212" s="100"/>
    </row>
    <row r="213">
      <c r="A213" s="100"/>
      <c r="B213" s="100"/>
      <c r="C213" s="100"/>
    </row>
    <row r="214">
      <c r="A214" s="100"/>
      <c r="B214" s="100"/>
      <c r="C214" s="100"/>
    </row>
    <row r="215">
      <c r="A215" s="100"/>
      <c r="B215" s="100"/>
      <c r="C215" s="100"/>
    </row>
    <row r="216">
      <c r="A216" s="100"/>
      <c r="B216" s="100"/>
      <c r="C216" s="100"/>
    </row>
    <row r="217">
      <c r="A217" s="100"/>
      <c r="B217" s="100"/>
      <c r="C217" s="100"/>
    </row>
    <row r="218">
      <c r="A218" s="100"/>
      <c r="B218" s="100"/>
      <c r="C218" s="100"/>
    </row>
    <row r="219">
      <c r="A219" s="100"/>
      <c r="B219" s="100"/>
      <c r="C219" s="100"/>
    </row>
    <row r="220">
      <c r="A220" s="100"/>
      <c r="B220" s="100"/>
      <c r="C220" s="100"/>
    </row>
    <row r="221">
      <c r="A221" s="100"/>
      <c r="B221" s="100"/>
      <c r="C221" s="100"/>
    </row>
    <row r="222">
      <c r="A222" s="100"/>
      <c r="B222" s="100"/>
      <c r="C222" s="100"/>
    </row>
    <row r="223">
      <c r="A223" s="100"/>
      <c r="B223" s="100"/>
      <c r="C223" s="100"/>
    </row>
    <row r="224">
      <c r="A224" s="100"/>
      <c r="B224" s="100"/>
      <c r="C224" s="100"/>
    </row>
    <row r="225">
      <c r="A225" s="100"/>
      <c r="B225" s="100"/>
      <c r="C225" s="100"/>
    </row>
    <row r="226">
      <c r="A226" s="100"/>
      <c r="B226" s="100"/>
      <c r="C226" s="100"/>
    </row>
    <row r="227">
      <c r="A227" s="100"/>
      <c r="B227" s="100"/>
      <c r="C227" s="100"/>
    </row>
    <row r="228">
      <c r="A228" s="100"/>
      <c r="B228" s="100"/>
      <c r="C228" s="100"/>
    </row>
    <row r="229">
      <c r="A229" s="100"/>
      <c r="B229" s="100"/>
      <c r="C229" s="100"/>
    </row>
    <row r="230">
      <c r="A230" s="100"/>
      <c r="B230" s="100"/>
      <c r="C230" s="100"/>
    </row>
    <row r="231">
      <c r="A231" s="100"/>
      <c r="B231" s="100"/>
      <c r="C231" s="100"/>
    </row>
    <row r="232">
      <c r="A232" s="100"/>
      <c r="B232" s="100"/>
      <c r="C232" s="100"/>
    </row>
    <row r="233">
      <c r="A233" s="100"/>
      <c r="B233" s="100"/>
      <c r="C233" s="100"/>
    </row>
    <row r="234">
      <c r="A234" s="100"/>
      <c r="B234" s="100"/>
      <c r="C234" s="100"/>
    </row>
    <row r="235">
      <c r="A235" s="100"/>
      <c r="B235" s="100"/>
      <c r="C235" s="100"/>
    </row>
    <row r="236">
      <c r="A236" s="100"/>
      <c r="B236" s="100"/>
      <c r="C236" s="100"/>
    </row>
    <row r="237">
      <c r="A237" s="100"/>
      <c r="B237" s="100"/>
      <c r="C237" s="100"/>
    </row>
    <row r="238">
      <c r="A238" s="100"/>
      <c r="B238" s="100"/>
      <c r="C238" s="100"/>
    </row>
    <row r="239">
      <c r="A239" s="100"/>
      <c r="B239" s="100"/>
      <c r="C239" s="100"/>
    </row>
    <row r="240">
      <c r="A240" s="100"/>
      <c r="B240" s="100"/>
      <c r="C240" s="100"/>
    </row>
    <row r="241">
      <c r="A241" s="100"/>
      <c r="B241" s="100"/>
      <c r="C241" s="100"/>
    </row>
    <row r="242">
      <c r="A242" s="100"/>
      <c r="B242" s="100"/>
      <c r="C242" s="100"/>
    </row>
    <row r="243">
      <c r="A243" s="100"/>
      <c r="B243" s="100"/>
      <c r="C243" s="100"/>
    </row>
    <row r="244">
      <c r="A244" s="100"/>
      <c r="B244" s="100"/>
      <c r="C244" s="100"/>
    </row>
    <row r="245">
      <c r="A245" s="100"/>
      <c r="B245" s="100"/>
      <c r="C245" s="100"/>
    </row>
    <row r="246">
      <c r="A246" s="100"/>
      <c r="B246" s="100"/>
      <c r="C246" s="100"/>
    </row>
    <row r="247">
      <c r="A247" s="100"/>
      <c r="B247" s="100"/>
      <c r="C247" s="100"/>
    </row>
    <row r="248">
      <c r="A248" s="100"/>
      <c r="B248" s="100"/>
      <c r="C248" s="100"/>
    </row>
    <row r="249">
      <c r="A249" s="100"/>
      <c r="B249" s="100"/>
      <c r="C249" s="100"/>
    </row>
    <row r="250">
      <c r="A250" s="100"/>
      <c r="B250" s="100"/>
      <c r="C250" s="100"/>
    </row>
    <row r="251">
      <c r="A251" s="100"/>
      <c r="B251" s="100"/>
      <c r="C251" s="100"/>
    </row>
    <row r="252">
      <c r="A252" s="100"/>
      <c r="B252" s="100"/>
      <c r="C252" s="100"/>
    </row>
    <row r="253">
      <c r="A253" s="100"/>
      <c r="B253" s="100"/>
      <c r="C253" s="100"/>
    </row>
    <row r="254">
      <c r="A254" s="100"/>
      <c r="B254" s="100"/>
      <c r="C254" s="100"/>
    </row>
    <row r="255">
      <c r="A255" s="100"/>
      <c r="B255" s="100"/>
      <c r="C255" s="100"/>
    </row>
    <row r="256">
      <c r="A256" s="100"/>
      <c r="B256" s="100"/>
      <c r="C256" s="100"/>
    </row>
    <row r="257">
      <c r="A257" s="100"/>
      <c r="B257" s="100"/>
      <c r="C257" s="100"/>
    </row>
    <row r="258">
      <c r="A258" s="100"/>
      <c r="B258" s="100"/>
      <c r="C258" s="100"/>
    </row>
    <row r="259">
      <c r="A259" s="100"/>
      <c r="B259" s="100"/>
      <c r="C259" s="100"/>
    </row>
    <row r="260">
      <c r="A260" s="100"/>
      <c r="B260" s="100"/>
      <c r="C260" s="100"/>
    </row>
    <row r="261">
      <c r="A261" s="100"/>
      <c r="B261" s="100"/>
      <c r="C261" s="100"/>
    </row>
    <row r="262">
      <c r="A262" s="100"/>
      <c r="B262" s="100"/>
      <c r="C262" s="100"/>
    </row>
    <row r="263">
      <c r="A263" s="100"/>
      <c r="B263" s="100"/>
      <c r="C263" s="100"/>
    </row>
    <row r="264">
      <c r="A264" s="100"/>
      <c r="B264" s="100"/>
      <c r="C264" s="100"/>
    </row>
    <row r="265">
      <c r="A265" s="100"/>
      <c r="B265" s="100"/>
      <c r="C265" s="100"/>
    </row>
    <row r="266">
      <c r="A266" s="100"/>
      <c r="B266" s="100"/>
      <c r="C266" s="100"/>
    </row>
    <row r="267">
      <c r="A267" s="100"/>
      <c r="B267" s="100"/>
      <c r="C267" s="100"/>
    </row>
    <row r="268">
      <c r="A268" s="100"/>
      <c r="B268" s="100"/>
      <c r="C268" s="100"/>
    </row>
    <row r="269">
      <c r="A269" s="100"/>
      <c r="B269" s="100"/>
      <c r="C269" s="100"/>
    </row>
    <row r="270">
      <c r="A270" s="100"/>
      <c r="B270" s="100"/>
      <c r="C270" s="100"/>
    </row>
    <row r="271">
      <c r="A271" s="100"/>
      <c r="B271" s="100"/>
      <c r="C271" s="100"/>
    </row>
    <row r="272">
      <c r="A272" s="100"/>
      <c r="B272" s="100"/>
      <c r="C272" s="100"/>
    </row>
    <row r="273">
      <c r="A273" s="100"/>
      <c r="B273" s="100"/>
      <c r="C273" s="100"/>
    </row>
    <row r="274">
      <c r="A274" s="100"/>
      <c r="B274" s="100"/>
      <c r="C274" s="100"/>
    </row>
    <row r="275">
      <c r="A275" s="100"/>
      <c r="B275" s="100"/>
      <c r="C275" s="100"/>
    </row>
    <row r="276">
      <c r="A276" s="100"/>
      <c r="B276" s="100"/>
      <c r="C276" s="100"/>
    </row>
    <row r="277">
      <c r="A277" s="100"/>
      <c r="B277" s="100"/>
      <c r="C277" s="100"/>
    </row>
    <row r="278">
      <c r="A278" s="100"/>
      <c r="B278" s="100"/>
      <c r="C278" s="100"/>
    </row>
    <row r="279">
      <c r="A279" s="100"/>
      <c r="B279" s="100"/>
      <c r="C279" s="100"/>
    </row>
    <row r="280">
      <c r="A280" s="100"/>
      <c r="B280" s="100"/>
      <c r="C280" s="100"/>
    </row>
    <row r="281">
      <c r="A281" s="100"/>
      <c r="B281" s="100"/>
      <c r="C281" s="100"/>
    </row>
    <row r="282">
      <c r="A282" s="100"/>
      <c r="B282" s="100"/>
      <c r="C282" s="100"/>
    </row>
    <row r="283">
      <c r="A283" s="100"/>
      <c r="B283" s="100"/>
      <c r="C283" s="100"/>
    </row>
    <row r="284">
      <c r="A284" s="100"/>
      <c r="B284" s="100"/>
      <c r="C284" s="100"/>
    </row>
    <row r="285">
      <c r="A285" s="100"/>
      <c r="B285" s="100"/>
      <c r="C285" s="100"/>
    </row>
    <row r="286">
      <c r="A286" s="100"/>
      <c r="B286" s="100"/>
      <c r="C286" s="100"/>
    </row>
    <row r="287">
      <c r="A287" s="100"/>
      <c r="B287" s="100"/>
      <c r="C287" s="100"/>
    </row>
    <row r="288">
      <c r="A288" s="100"/>
      <c r="B288" s="100"/>
      <c r="C288" s="100"/>
    </row>
    <row r="289">
      <c r="A289" s="100"/>
      <c r="B289" s="100"/>
      <c r="C289" s="100"/>
    </row>
    <row r="290">
      <c r="A290" s="100"/>
      <c r="B290" s="100"/>
      <c r="C290" s="100"/>
    </row>
    <row r="291">
      <c r="A291" s="100"/>
      <c r="B291" s="100"/>
      <c r="C291" s="100"/>
    </row>
    <row r="292">
      <c r="A292" s="100"/>
      <c r="B292" s="100"/>
      <c r="C292" s="100"/>
    </row>
    <row r="293">
      <c r="A293" s="100"/>
      <c r="B293" s="100"/>
      <c r="C293" s="100"/>
    </row>
    <row r="294">
      <c r="A294" s="100"/>
      <c r="B294" s="100"/>
      <c r="C294" s="100"/>
    </row>
    <row r="295">
      <c r="A295" s="100"/>
      <c r="B295" s="100"/>
      <c r="C295" s="100"/>
    </row>
    <row r="296">
      <c r="A296" s="100"/>
      <c r="B296" s="100"/>
      <c r="C296" s="100"/>
    </row>
    <row r="297">
      <c r="A297" s="100"/>
      <c r="B297" s="100"/>
      <c r="C297" s="100"/>
    </row>
    <row r="298">
      <c r="A298" s="100"/>
      <c r="B298" s="100"/>
      <c r="C298" s="100"/>
    </row>
    <row r="299">
      <c r="A299" s="100"/>
      <c r="B299" s="100"/>
      <c r="C299" s="100"/>
    </row>
    <row r="300">
      <c r="A300" s="100"/>
      <c r="B300" s="100"/>
      <c r="C300" s="100"/>
    </row>
    <row r="301">
      <c r="A301" s="100"/>
      <c r="B301" s="100"/>
      <c r="C301" s="100"/>
    </row>
    <row r="302">
      <c r="A302" s="100"/>
      <c r="B302" s="100"/>
      <c r="C302" s="100"/>
    </row>
    <row r="303">
      <c r="A303" s="100"/>
      <c r="B303" s="100"/>
      <c r="C303" s="100"/>
    </row>
    <row r="304">
      <c r="A304" s="100"/>
      <c r="B304" s="100"/>
      <c r="C304" s="100"/>
    </row>
    <row r="305">
      <c r="A305" s="100"/>
      <c r="B305" s="100"/>
      <c r="C305" s="100"/>
    </row>
    <row r="306">
      <c r="A306" s="100"/>
      <c r="B306" s="100"/>
      <c r="C306" s="100"/>
    </row>
    <row r="307">
      <c r="A307" s="100"/>
      <c r="B307" s="100"/>
      <c r="C307" s="100"/>
    </row>
    <row r="308">
      <c r="A308" s="100"/>
      <c r="B308" s="100"/>
      <c r="C308" s="100"/>
    </row>
    <row r="309">
      <c r="A309" s="100"/>
      <c r="B309" s="100"/>
      <c r="C309" s="100"/>
    </row>
    <row r="310">
      <c r="A310" s="100"/>
      <c r="B310" s="100"/>
      <c r="C310" s="100"/>
    </row>
    <row r="311">
      <c r="A311" s="100"/>
      <c r="B311" s="100"/>
      <c r="C311" s="100"/>
    </row>
    <row r="312">
      <c r="A312" s="100"/>
      <c r="B312" s="100"/>
      <c r="C312" s="100"/>
    </row>
    <row r="313">
      <c r="A313" s="100"/>
      <c r="B313" s="100"/>
      <c r="C313" s="100"/>
    </row>
    <row r="314">
      <c r="A314" s="100"/>
      <c r="B314" s="100"/>
      <c r="C314" s="100"/>
    </row>
    <row r="315">
      <c r="A315" s="100"/>
      <c r="B315" s="100"/>
      <c r="C315" s="100"/>
    </row>
    <row r="316">
      <c r="A316" s="100"/>
      <c r="B316" s="100"/>
      <c r="C316" s="100"/>
    </row>
    <row r="317">
      <c r="A317" s="100"/>
      <c r="B317" s="100"/>
      <c r="C317" s="100"/>
    </row>
    <row r="318">
      <c r="A318" s="100"/>
      <c r="B318" s="100"/>
      <c r="C318" s="100"/>
    </row>
    <row r="319">
      <c r="A319" s="100"/>
      <c r="B319" s="100"/>
      <c r="C319" s="100"/>
    </row>
    <row r="320">
      <c r="A320" s="100"/>
      <c r="B320" s="100"/>
      <c r="C320" s="100"/>
    </row>
    <row r="321">
      <c r="A321" s="100"/>
      <c r="B321" s="100"/>
      <c r="C321" s="100"/>
    </row>
    <row r="322">
      <c r="A322" s="100"/>
      <c r="B322" s="100"/>
      <c r="C322" s="100"/>
    </row>
    <row r="323">
      <c r="A323" s="100"/>
      <c r="B323" s="100"/>
      <c r="C323" s="100"/>
    </row>
    <row r="324">
      <c r="A324" s="100"/>
      <c r="B324" s="100"/>
      <c r="C324" s="100"/>
    </row>
    <row r="325">
      <c r="A325" s="100"/>
      <c r="B325" s="100"/>
      <c r="C325" s="100"/>
    </row>
    <row r="326">
      <c r="A326" s="100"/>
      <c r="B326" s="100"/>
      <c r="C326" s="100"/>
    </row>
    <row r="327">
      <c r="A327" s="100"/>
      <c r="B327" s="100"/>
      <c r="C327" s="100"/>
    </row>
    <row r="328">
      <c r="A328" s="100"/>
      <c r="B328" s="100"/>
      <c r="C328" s="100"/>
    </row>
    <row r="329">
      <c r="A329" s="100"/>
      <c r="B329" s="100"/>
      <c r="C329" s="100"/>
    </row>
    <row r="330">
      <c r="A330" s="100"/>
      <c r="B330" s="100"/>
      <c r="C330" s="100"/>
    </row>
    <row r="331">
      <c r="A331" s="100"/>
      <c r="B331" s="100"/>
      <c r="C331" s="100"/>
    </row>
    <row r="332">
      <c r="A332" s="100"/>
      <c r="B332" s="100"/>
      <c r="C332" s="100"/>
    </row>
    <row r="333">
      <c r="A333" s="100"/>
      <c r="B333" s="100"/>
      <c r="C333" s="100"/>
    </row>
    <row r="334">
      <c r="A334" s="100"/>
      <c r="B334" s="100"/>
      <c r="C334" s="100"/>
    </row>
    <row r="335">
      <c r="A335" s="100"/>
      <c r="B335" s="100"/>
      <c r="C335" s="100"/>
    </row>
    <row r="336">
      <c r="A336" s="100"/>
      <c r="B336" s="100"/>
      <c r="C336" s="100"/>
    </row>
    <row r="337">
      <c r="A337" s="100"/>
      <c r="B337" s="100"/>
      <c r="C337" s="100"/>
    </row>
    <row r="338">
      <c r="A338" s="100"/>
      <c r="B338" s="100"/>
      <c r="C338" s="100"/>
    </row>
    <row r="339">
      <c r="A339" s="100"/>
      <c r="B339" s="100"/>
      <c r="C339" s="100"/>
    </row>
    <row r="340">
      <c r="A340" s="100"/>
      <c r="B340" s="100"/>
      <c r="C340" s="100"/>
    </row>
    <row r="341">
      <c r="A341" s="100"/>
      <c r="B341" s="100"/>
      <c r="C341" s="100"/>
    </row>
    <row r="342">
      <c r="A342" s="100"/>
      <c r="B342" s="100"/>
      <c r="C342" s="100"/>
    </row>
    <row r="343">
      <c r="A343" s="100"/>
      <c r="B343" s="100"/>
      <c r="C343" s="100"/>
    </row>
    <row r="344">
      <c r="A344" s="100"/>
      <c r="B344" s="100"/>
      <c r="C344" s="100"/>
    </row>
    <row r="345">
      <c r="A345" s="100"/>
      <c r="B345" s="100"/>
      <c r="C345" s="100"/>
    </row>
    <row r="346">
      <c r="A346" s="100"/>
      <c r="B346" s="100"/>
      <c r="C346" s="100"/>
    </row>
    <row r="347">
      <c r="A347" s="100"/>
      <c r="B347" s="100"/>
      <c r="C347" s="100"/>
    </row>
    <row r="348">
      <c r="A348" s="100"/>
      <c r="B348" s="100"/>
      <c r="C348" s="100"/>
    </row>
    <row r="349">
      <c r="A349" s="100"/>
      <c r="B349" s="100"/>
      <c r="C349" s="100"/>
    </row>
    <row r="350">
      <c r="A350" s="100"/>
      <c r="B350" s="100"/>
      <c r="C350" s="100"/>
    </row>
    <row r="351">
      <c r="A351" s="100"/>
      <c r="B351" s="100"/>
      <c r="C351" s="100"/>
    </row>
    <row r="352">
      <c r="A352" s="100"/>
      <c r="B352" s="100"/>
      <c r="C352" s="100"/>
    </row>
    <row r="353">
      <c r="A353" s="100"/>
      <c r="B353" s="100"/>
      <c r="C353" s="100"/>
    </row>
    <row r="354">
      <c r="A354" s="100"/>
      <c r="B354" s="100"/>
      <c r="C354" s="100"/>
    </row>
    <row r="355">
      <c r="A355" s="100"/>
      <c r="B355" s="100"/>
      <c r="C355" s="100"/>
    </row>
    <row r="356">
      <c r="A356" s="100"/>
      <c r="B356" s="100"/>
      <c r="C356" s="100"/>
    </row>
    <row r="357">
      <c r="A357" s="100"/>
      <c r="B357" s="100"/>
      <c r="C357" s="100"/>
    </row>
    <row r="358">
      <c r="A358" s="100"/>
      <c r="B358" s="100"/>
      <c r="C358" s="100"/>
    </row>
    <row r="359">
      <c r="A359" s="100"/>
      <c r="B359" s="100"/>
      <c r="C359" s="100"/>
    </row>
    <row r="360">
      <c r="A360" s="100"/>
      <c r="B360" s="100"/>
      <c r="C360" s="100"/>
    </row>
    <row r="361">
      <c r="A361" s="100"/>
      <c r="B361" s="100"/>
      <c r="C361" s="100"/>
    </row>
    <row r="362">
      <c r="A362" s="100"/>
      <c r="B362" s="100"/>
      <c r="C362" s="100"/>
    </row>
    <row r="363">
      <c r="A363" s="100"/>
      <c r="B363" s="100"/>
      <c r="C363" s="100"/>
    </row>
    <row r="364">
      <c r="A364" s="100"/>
      <c r="B364" s="100"/>
      <c r="C364" s="100"/>
    </row>
    <row r="365">
      <c r="A365" s="100"/>
      <c r="B365" s="100"/>
      <c r="C365" s="100"/>
    </row>
    <row r="366">
      <c r="A366" s="100"/>
      <c r="B366" s="100"/>
      <c r="C366" s="100"/>
    </row>
    <row r="367">
      <c r="A367" s="100"/>
      <c r="B367" s="100"/>
      <c r="C367" s="100"/>
    </row>
    <row r="368">
      <c r="A368" s="100"/>
      <c r="B368" s="100"/>
      <c r="C368" s="100"/>
    </row>
    <row r="369">
      <c r="A369" s="100"/>
      <c r="B369" s="100"/>
      <c r="C369" s="100"/>
    </row>
    <row r="370">
      <c r="A370" s="100"/>
      <c r="B370" s="100"/>
      <c r="C370" s="100"/>
    </row>
    <row r="371">
      <c r="A371" s="100"/>
      <c r="B371" s="100"/>
      <c r="C371" s="100"/>
    </row>
    <row r="372">
      <c r="A372" s="100"/>
      <c r="B372" s="100"/>
      <c r="C372" s="100"/>
    </row>
    <row r="373">
      <c r="A373" s="100"/>
      <c r="B373" s="100"/>
      <c r="C373" s="100"/>
    </row>
    <row r="374">
      <c r="A374" s="100"/>
      <c r="B374" s="100"/>
      <c r="C374" s="100"/>
    </row>
    <row r="375">
      <c r="A375" s="100"/>
      <c r="B375" s="100"/>
      <c r="C375" s="100"/>
    </row>
    <row r="376">
      <c r="A376" s="100"/>
      <c r="B376" s="100"/>
      <c r="C376" s="100"/>
    </row>
    <row r="377">
      <c r="A377" s="100"/>
      <c r="B377" s="100"/>
      <c r="C377" s="100"/>
    </row>
    <row r="378">
      <c r="A378" s="100"/>
      <c r="B378" s="100"/>
      <c r="C378" s="100"/>
    </row>
    <row r="379">
      <c r="A379" s="100"/>
      <c r="B379" s="100"/>
      <c r="C379" s="100"/>
    </row>
    <row r="380">
      <c r="A380" s="100"/>
      <c r="B380" s="100"/>
      <c r="C380" s="100"/>
    </row>
    <row r="381">
      <c r="A381" s="100"/>
      <c r="B381" s="100"/>
      <c r="C381" s="100"/>
    </row>
    <row r="382">
      <c r="A382" s="100"/>
      <c r="B382" s="100"/>
      <c r="C382" s="100"/>
    </row>
    <row r="383">
      <c r="A383" s="100"/>
      <c r="B383" s="100"/>
      <c r="C383" s="100"/>
    </row>
    <row r="384">
      <c r="A384" s="100"/>
      <c r="B384" s="100"/>
      <c r="C384" s="100"/>
    </row>
    <row r="385">
      <c r="A385" s="100"/>
      <c r="B385" s="100"/>
      <c r="C385" s="100"/>
    </row>
    <row r="386">
      <c r="A386" s="100"/>
      <c r="B386" s="100"/>
      <c r="C386" s="100"/>
    </row>
    <row r="387">
      <c r="A387" s="100"/>
      <c r="B387" s="100"/>
      <c r="C387" s="100"/>
    </row>
    <row r="388">
      <c r="A388" s="100"/>
      <c r="B388" s="100"/>
      <c r="C388" s="100"/>
    </row>
    <row r="389">
      <c r="A389" s="100"/>
      <c r="B389" s="100"/>
      <c r="C389" s="100"/>
    </row>
    <row r="390">
      <c r="A390" s="100"/>
      <c r="B390" s="100"/>
      <c r="C390" s="100"/>
    </row>
    <row r="391">
      <c r="A391" s="100"/>
      <c r="B391" s="100"/>
      <c r="C391" s="100"/>
    </row>
    <row r="392">
      <c r="A392" s="100"/>
      <c r="B392" s="100"/>
      <c r="C392" s="100"/>
    </row>
    <row r="393">
      <c r="A393" s="100"/>
      <c r="B393" s="100"/>
      <c r="C393" s="100"/>
    </row>
    <row r="394">
      <c r="A394" s="100"/>
      <c r="B394" s="100"/>
      <c r="C394" s="100"/>
    </row>
    <row r="395">
      <c r="A395" s="100"/>
      <c r="B395" s="100"/>
      <c r="C395" s="100"/>
    </row>
    <row r="396">
      <c r="A396" s="100"/>
      <c r="B396" s="100"/>
      <c r="C396" s="100"/>
    </row>
    <row r="397">
      <c r="A397" s="100"/>
      <c r="B397" s="100"/>
      <c r="C397" s="100"/>
    </row>
    <row r="398">
      <c r="A398" s="100"/>
      <c r="B398" s="100"/>
      <c r="C398" s="100"/>
    </row>
    <row r="399">
      <c r="A399" s="100"/>
      <c r="B399" s="100"/>
      <c r="C399" s="100"/>
    </row>
    <row r="400">
      <c r="A400" s="100"/>
      <c r="B400" s="100"/>
      <c r="C400" s="100"/>
    </row>
    <row r="401">
      <c r="A401" s="100"/>
      <c r="B401" s="100"/>
      <c r="C401" s="100"/>
    </row>
    <row r="402">
      <c r="A402" s="100"/>
      <c r="B402" s="100"/>
      <c r="C402" s="100"/>
    </row>
    <row r="403">
      <c r="A403" s="100"/>
      <c r="B403" s="100"/>
      <c r="C403" s="100"/>
    </row>
    <row r="404">
      <c r="A404" s="100"/>
      <c r="B404" s="100"/>
      <c r="C404" s="100"/>
    </row>
    <row r="405">
      <c r="A405" s="100"/>
      <c r="B405" s="100"/>
      <c r="C405" s="100"/>
    </row>
    <row r="406">
      <c r="A406" s="100"/>
      <c r="B406" s="100"/>
      <c r="C406" s="100"/>
    </row>
    <row r="407">
      <c r="A407" s="100"/>
      <c r="B407" s="100"/>
      <c r="C407" s="100"/>
    </row>
    <row r="408">
      <c r="A408" s="100"/>
      <c r="B408" s="100"/>
      <c r="C408" s="100"/>
    </row>
    <row r="409">
      <c r="A409" s="100"/>
      <c r="B409" s="100"/>
      <c r="C409" s="100"/>
    </row>
    <row r="410">
      <c r="A410" s="100"/>
      <c r="B410" s="100"/>
      <c r="C410" s="100"/>
    </row>
    <row r="411">
      <c r="A411" s="100"/>
      <c r="B411" s="100"/>
      <c r="C411" s="100"/>
    </row>
    <row r="412">
      <c r="A412" s="100"/>
      <c r="B412" s="100"/>
      <c r="C412" s="100"/>
    </row>
    <row r="413">
      <c r="A413" s="100"/>
      <c r="B413" s="100"/>
      <c r="C413" s="100"/>
    </row>
    <row r="414">
      <c r="A414" s="100"/>
      <c r="B414" s="100"/>
      <c r="C414" s="100"/>
    </row>
    <row r="415">
      <c r="A415" s="100"/>
      <c r="B415" s="100"/>
      <c r="C415" s="100"/>
    </row>
    <row r="416">
      <c r="A416" s="100"/>
      <c r="B416" s="100"/>
      <c r="C416" s="100"/>
    </row>
    <row r="417">
      <c r="A417" s="100"/>
      <c r="B417" s="100"/>
      <c r="C417" s="100"/>
    </row>
    <row r="418">
      <c r="A418" s="100"/>
      <c r="B418" s="100"/>
      <c r="C418" s="100"/>
    </row>
    <row r="419">
      <c r="A419" s="100"/>
      <c r="B419" s="100"/>
      <c r="C419" s="100"/>
    </row>
    <row r="420">
      <c r="A420" s="100"/>
      <c r="B420" s="100"/>
      <c r="C420" s="100"/>
    </row>
    <row r="421">
      <c r="A421" s="100"/>
      <c r="B421" s="100"/>
      <c r="C421" s="100"/>
    </row>
    <row r="422">
      <c r="A422" s="100"/>
      <c r="B422" s="100"/>
      <c r="C422" s="100"/>
    </row>
    <row r="423">
      <c r="A423" s="100"/>
      <c r="B423" s="100"/>
      <c r="C423" s="100"/>
    </row>
    <row r="424">
      <c r="A424" s="100"/>
      <c r="B424" s="100"/>
      <c r="C424" s="100"/>
    </row>
    <row r="425">
      <c r="A425" s="100"/>
      <c r="B425" s="100"/>
      <c r="C425" s="100"/>
    </row>
    <row r="426">
      <c r="A426" s="100"/>
      <c r="B426" s="100"/>
      <c r="C426" s="100"/>
    </row>
    <row r="427">
      <c r="A427" s="100"/>
      <c r="B427" s="100"/>
      <c r="C427" s="100"/>
    </row>
    <row r="428">
      <c r="A428" s="100"/>
      <c r="B428" s="100"/>
      <c r="C428" s="100"/>
    </row>
    <row r="429">
      <c r="A429" s="100"/>
      <c r="B429" s="100"/>
      <c r="C429" s="100"/>
    </row>
    <row r="430">
      <c r="A430" s="100"/>
      <c r="B430" s="100"/>
      <c r="C430" s="100"/>
    </row>
    <row r="431">
      <c r="A431" s="100"/>
      <c r="B431" s="100"/>
      <c r="C431" s="100"/>
    </row>
    <row r="432">
      <c r="A432" s="100"/>
      <c r="B432" s="100"/>
      <c r="C432" s="100"/>
    </row>
    <row r="433">
      <c r="A433" s="100"/>
      <c r="B433" s="100"/>
      <c r="C433" s="100"/>
    </row>
    <row r="434">
      <c r="A434" s="100"/>
      <c r="B434" s="100"/>
      <c r="C434" s="100"/>
    </row>
    <row r="435">
      <c r="A435" s="100"/>
      <c r="B435" s="100"/>
      <c r="C435" s="100"/>
    </row>
    <row r="436">
      <c r="A436" s="100"/>
      <c r="B436" s="100"/>
      <c r="C436" s="100"/>
    </row>
    <row r="437">
      <c r="A437" s="100"/>
      <c r="B437" s="100"/>
      <c r="C437" s="100"/>
    </row>
    <row r="438">
      <c r="A438" s="100"/>
      <c r="B438" s="100"/>
      <c r="C438" s="100"/>
    </row>
    <row r="439">
      <c r="A439" s="100"/>
      <c r="B439" s="100"/>
      <c r="C439" s="100"/>
    </row>
    <row r="440">
      <c r="A440" s="100"/>
      <c r="B440" s="100"/>
      <c r="C440" s="100"/>
    </row>
    <row r="441">
      <c r="A441" s="100"/>
      <c r="B441" s="100"/>
      <c r="C441" s="100"/>
    </row>
    <row r="442">
      <c r="A442" s="100"/>
      <c r="B442" s="100"/>
      <c r="C442" s="100"/>
    </row>
    <row r="443">
      <c r="A443" s="100"/>
      <c r="B443" s="100"/>
      <c r="C443" s="100"/>
    </row>
    <row r="444">
      <c r="A444" s="100"/>
      <c r="B444" s="100"/>
      <c r="C444" s="100"/>
    </row>
    <row r="445">
      <c r="A445" s="100"/>
      <c r="B445" s="100"/>
      <c r="C445" s="100"/>
    </row>
    <row r="446">
      <c r="A446" s="100"/>
      <c r="B446" s="100"/>
      <c r="C446" s="100"/>
    </row>
    <row r="447">
      <c r="A447" s="100"/>
      <c r="B447" s="100"/>
      <c r="C447" s="100"/>
    </row>
    <row r="448">
      <c r="A448" s="100"/>
      <c r="B448" s="100"/>
      <c r="C448" s="100"/>
    </row>
    <row r="449">
      <c r="A449" s="100"/>
      <c r="B449" s="100"/>
      <c r="C449" s="100"/>
    </row>
    <row r="450">
      <c r="A450" s="100"/>
      <c r="B450" s="100"/>
      <c r="C450" s="100"/>
    </row>
    <row r="451">
      <c r="A451" s="100"/>
      <c r="B451" s="100"/>
      <c r="C451" s="100"/>
    </row>
    <row r="452">
      <c r="A452" s="100"/>
      <c r="B452" s="100"/>
      <c r="C452" s="100"/>
    </row>
    <row r="453">
      <c r="A453" s="100"/>
      <c r="B453" s="100"/>
      <c r="C453" s="100"/>
    </row>
    <row r="454">
      <c r="A454" s="100"/>
      <c r="B454" s="100"/>
      <c r="C454" s="100"/>
    </row>
    <row r="455">
      <c r="A455" s="100"/>
      <c r="B455" s="100"/>
      <c r="C455" s="100"/>
    </row>
    <row r="456">
      <c r="A456" s="100"/>
      <c r="B456" s="100"/>
      <c r="C456" s="100"/>
    </row>
    <row r="457">
      <c r="A457" s="100"/>
      <c r="B457" s="100"/>
      <c r="C457" s="100"/>
    </row>
    <row r="458">
      <c r="A458" s="100"/>
      <c r="B458" s="100"/>
      <c r="C458" s="100"/>
    </row>
    <row r="459">
      <c r="A459" s="100"/>
      <c r="B459" s="100"/>
      <c r="C459" s="100"/>
    </row>
    <row r="460">
      <c r="A460" s="100"/>
      <c r="B460" s="100"/>
      <c r="C460" s="100"/>
    </row>
    <row r="461">
      <c r="A461" s="100"/>
      <c r="B461" s="100"/>
      <c r="C461" s="100"/>
    </row>
    <row r="462">
      <c r="A462" s="100"/>
      <c r="B462" s="100"/>
      <c r="C462" s="100"/>
    </row>
    <row r="463">
      <c r="A463" s="100"/>
      <c r="B463" s="100"/>
      <c r="C463" s="100"/>
    </row>
    <row r="464">
      <c r="A464" s="100"/>
      <c r="B464" s="100"/>
      <c r="C464" s="100"/>
    </row>
    <row r="465">
      <c r="A465" s="100"/>
      <c r="B465" s="100"/>
      <c r="C465" s="100"/>
    </row>
    <row r="466">
      <c r="A466" s="100"/>
      <c r="B466" s="100"/>
      <c r="C466" s="100"/>
    </row>
    <row r="467">
      <c r="A467" s="100"/>
      <c r="B467" s="100"/>
      <c r="C467" s="100"/>
    </row>
    <row r="468">
      <c r="A468" s="100"/>
      <c r="B468" s="100"/>
      <c r="C468" s="100"/>
    </row>
    <row r="469">
      <c r="A469" s="100"/>
      <c r="B469" s="100"/>
      <c r="C469" s="100"/>
    </row>
    <row r="470">
      <c r="A470" s="100"/>
      <c r="B470" s="100"/>
      <c r="C470" s="100"/>
    </row>
    <row r="471">
      <c r="A471" s="100"/>
      <c r="B471" s="100"/>
      <c r="C471" s="100"/>
    </row>
    <row r="472">
      <c r="A472" s="100"/>
      <c r="B472" s="100"/>
      <c r="C472" s="100"/>
    </row>
    <row r="473">
      <c r="A473" s="100"/>
      <c r="B473" s="100"/>
      <c r="C473" s="100"/>
    </row>
    <row r="474">
      <c r="A474" s="100"/>
      <c r="B474" s="100"/>
      <c r="C474" s="100"/>
    </row>
    <row r="475">
      <c r="A475" s="100"/>
      <c r="B475" s="100"/>
      <c r="C475" s="100"/>
    </row>
    <row r="476">
      <c r="A476" s="100"/>
      <c r="B476" s="100"/>
      <c r="C476" s="100"/>
    </row>
    <row r="477">
      <c r="A477" s="100"/>
      <c r="B477" s="100"/>
      <c r="C477" s="100"/>
    </row>
    <row r="478">
      <c r="A478" s="100"/>
      <c r="B478" s="100"/>
      <c r="C478" s="100"/>
    </row>
    <row r="479">
      <c r="A479" s="100"/>
      <c r="B479" s="100"/>
      <c r="C479" s="100"/>
    </row>
    <row r="480">
      <c r="A480" s="100"/>
      <c r="B480" s="100"/>
      <c r="C480" s="100"/>
    </row>
    <row r="481">
      <c r="A481" s="100"/>
      <c r="B481" s="100"/>
      <c r="C481" s="100"/>
    </row>
    <row r="482">
      <c r="A482" s="100"/>
      <c r="B482" s="100"/>
      <c r="C482" s="100"/>
    </row>
    <row r="483">
      <c r="A483" s="100"/>
      <c r="B483" s="100"/>
      <c r="C483" s="100"/>
    </row>
    <row r="484">
      <c r="A484" s="100"/>
      <c r="B484" s="100"/>
      <c r="C484" s="100"/>
    </row>
    <row r="485">
      <c r="A485" s="100"/>
      <c r="B485" s="100"/>
      <c r="C485" s="100"/>
    </row>
    <row r="486">
      <c r="A486" s="100"/>
      <c r="B486" s="100"/>
      <c r="C486" s="100"/>
    </row>
    <row r="487">
      <c r="A487" s="100"/>
      <c r="B487" s="100"/>
      <c r="C487" s="100"/>
    </row>
    <row r="488">
      <c r="A488" s="100"/>
      <c r="B488" s="100"/>
      <c r="C488" s="100"/>
    </row>
    <row r="489">
      <c r="A489" s="100"/>
      <c r="B489" s="100"/>
      <c r="C489" s="100"/>
    </row>
    <row r="490">
      <c r="A490" s="100"/>
      <c r="B490" s="100"/>
      <c r="C490" s="100"/>
    </row>
    <row r="491">
      <c r="A491" s="100"/>
      <c r="B491" s="100"/>
      <c r="C491" s="100"/>
    </row>
    <row r="492">
      <c r="A492" s="100"/>
      <c r="B492" s="100"/>
      <c r="C492" s="100"/>
    </row>
    <row r="493">
      <c r="A493" s="100"/>
      <c r="B493" s="100"/>
      <c r="C493" s="100"/>
    </row>
    <row r="494">
      <c r="A494" s="100"/>
      <c r="B494" s="100"/>
      <c r="C494" s="100"/>
    </row>
    <row r="495">
      <c r="A495" s="100"/>
      <c r="B495" s="100"/>
      <c r="C495" s="100"/>
    </row>
    <row r="496">
      <c r="A496" s="100"/>
      <c r="B496" s="100"/>
      <c r="C496" s="100"/>
    </row>
    <row r="497">
      <c r="A497" s="100"/>
      <c r="B497" s="100"/>
      <c r="C497" s="100"/>
    </row>
    <row r="498">
      <c r="A498" s="100"/>
      <c r="B498" s="100"/>
      <c r="C498" s="100"/>
    </row>
    <row r="499">
      <c r="A499" s="100"/>
      <c r="B499" s="100"/>
      <c r="C499" s="100"/>
    </row>
    <row r="500">
      <c r="A500" s="100"/>
      <c r="B500" s="100"/>
      <c r="C500" s="100"/>
    </row>
    <row r="501">
      <c r="A501" s="100"/>
      <c r="B501" s="100"/>
      <c r="C501" s="100"/>
    </row>
    <row r="502">
      <c r="A502" s="100"/>
      <c r="B502" s="100"/>
      <c r="C502" s="100"/>
    </row>
    <row r="503">
      <c r="A503" s="100"/>
      <c r="B503" s="100"/>
      <c r="C503" s="100"/>
    </row>
    <row r="504">
      <c r="A504" s="100"/>
      <c r="B504" s="100"/>
      <c r="C504" s="100"/>
    </row>
    <row r="505">
      <c r="A505" s="100"/>
      <c r="B505" s="100"/>
      <c r="C505" s="100"/>
    </row>
    <row r="506">
      <c r="A506" s="100"/>
      <c r="B506" s="100"/>
      <c r="C506" s="100"/>
    </row>
    <row r="507">
      <c r="A507" s="100"/>
      <c r="B507" s="100"/>
      <c r="C507" s="100"/>
    </row>
    <row r="508">
      <c r="A508" s="100"/>
      <c r="B508" s="100"/>
      <c r="C508" s="100"/>
    </row>
    <row r="509">
      <c r="A509" s="100"/>
      <c r="B509" s="100"/>
      <c r="C509" s="100"/>
    </row>
    <row r="510">
      <c r="A510" s="100"/>
      <c r="B510" s="100"/>
      <c r="C510" s="100"/>
    </row>
    <row r="511">
      <c r="A511" s="100"/>
      <c r="B511" s="100"/>
      <c r="C511" s="100"/>
    </row>
    <row r="512">
      <c r="A512" s="100"/>
      <c r="B512" s="100"/>
      <c r="C512" s="100"/>
    </row>
    <row r="513">
      <c r="A513" s="100"/>
      <c r="B513" s="100"/>
      <c r="C513" s="100"/>
    </row>
    <row r="514">
      <c r="A514" s="100"/>
      <c r="B514" s="100"/>
      <c r="C514" s="100"/>
    </row>
    <row r="515">
      <c r="A515" s="100"/>
      <c r="B515" s="100"/>
      <c r="C515" s="100"/>
    </row>
    <row r="516">
      <c r="A516" s="100"/>
      <c r="B516" s="100"/>
      <c r="C516" s="100"/>
    </row>
    <row r="517">
      <c r="A517" s="100"/>
      <c r="B517" s="100"/>
      <c r="C517" s="100"/>
    </row>
    <row r="518">
      <c r="A518" s="100"/>
      <c r="B518" s="100"/>
      <c r="C518" s="100"/>
    </row>
    <row r="519">
      <c r="A519" s="100"/>
      <c r="B519" s="100"/>
      <c r="C519" s="100"/>
    </row>
    <row r="520">
      <c r="A520" s="100"/>
      <c r="B520" s="100"/>
      <c r="C520" s="100"/>
    </row>
    <row r="521">
      <c r="A521" s="100"/>
      <c r="B521" s="100"/>
      <c r="C521" s="100"/>
    </row>
    <row r="522">
      <c r="A522" s="100"/>
      <c r="B522" s="100"/>
      <c r="C522" s="100"/>
    </row>
    <row r="523">
      <c r="A523" s="100"/>
      <c r="B523" s="100"/>
      <c r="C523" s="100"/>
    </row>
    <row r="524">
      <c r="A524" s="100"/>
      <c r="B524" s="100"/>
      <c r="C524" s="100"/>
    </row>
    <row r="525">
      <c r="A525" s="100"/>
      <c r="B525" s="100"/>
      <c r="C525" s="100"/>
    </row>
    <row r="526">
      <c r="A526" s="100"/>
      <c r="B526" s="100"/>
      <c r="C526" s="100"/>
    </row>
    <row r="527">
      <c r="A527" s="100"/>
      <c r="B527" s="100"/>
      <c r="C527" s="100"/>
    </row>
    <row r="528">
      <c r="A528" s="100"/>
      <c r="B528" s="100"/>
      <c r="C528" s="100"/>
    </row>
    <row r="529">
      <c r="A529" s="100"/>
      <c r="B529" s="100"/>
      <c r="C529" s="100"/>
    </row>
    <row r="530">
      <c r="A530" s="100"/>
      <c r="B530" s="100"/>
      <c r="C530" s="100"/>
    </row>
    <row r="531">
      <c r="A531" s="100"/>
      <c r="B531" s="100"/>
      <c r="C531" s="100"/>
    </row>
    <row r="532">
      <c r="A532" s="100"/>
      <c r="B532" s="100"/>
      <c r="C532" s="100"/>
    </row>
    <row r="533">
      <c r="A533" s="100"/>
      <c r="B533" s="100"/>
      <c r="C533" s="100"/>
    </row>
    <row r="534">
      <c r="A534" s="100"/>
      <c r="B534" s="100"/>
      <c r="C534" s="100"/>
    </row>
    <row r="535">
      <c r="A535" s="100"/>
      <c r="B535" s="100"/>
      <c r="C535" s="100"/>
    </row>
    <row r="536">
      <c r="A536" s="100"/>
      <c r="B536" s="100"/>
      <c r="C536" s="100"/>
    </row>
    <row r="537">
      <c r="A537" s="100"/>
      <c r="B537" s="100"/>
      <c r="C537" s="100"/>
    </row>
    <row r="538">
      <c r="A538" s="100"/>
      <c r="B538" s="100"/>
      <c r="C538" s="100"/>
    </row>
    <row r="539">
      <c r="A539" s="100"/>
      <c r="B539" s="100"/>
      <c r="C539" s="100"/>
    </row>
    <row r="540">
      <c r="A540" s="100"/>
      <c r="B540" s="100"/>
      <c r="C540" s="100"/>
    </row>
    <row r="541">
      <c r="A541" s="100"/>
      <c r="B541" s="100"/>
      <c r="C541" s="100"/>
    </row>
    <row r="542">
      <c r="A542" s="100"/>
      <c r="B542" s="100"/>
      <c r="C542" s="100"/>
    </row>
    <row r="543">
      <c r="A543" s="100"/>
      <c r="B543" s="100"/>
      <c r="C543" s="100"/>
    </row>
    <row r="544">
      <c r="A544" s="100"/>
      <c r="B544" s="100"/>
      <c r="C544" s="100"/>
    </row>
    <row r="545">
      <c r="A545" s="100"/>
      <c r="B545" s="100"/>
      <c r="C545" s="100"/>
    </row>
    <row r="546">
      <c r="A546" s="100"/>
      <c r="B546" s="100"/>
      <c r="C546" s="100"/>
    </row>
    <row r="547">
      <c r="A547" s="100"/>
      <c r="B547" s="100"/>
      <c r="C547" s="100"/>
    </row>
    <row r="548">
      <c r="A548" s="100"/>
      <c r="B548" s="100"/>
      <c r="C548" s="100"/>
    </row>
    <row r="549">
      <c r="A549" s="100"/>
      <c r="B549" s="100"/>
      <c r="C549" s="100"/>
    </row>
    <row r="550">
      <c r="A550" s="100"/>
      <c r="B550" s="100"/>
      <c r="C550" s="100"/>
    </row>
    <row r="551">
      <c r="A551" s="100"/>
      <c r="B551" s="100"/>
      <c r="C551" s="100"/>
    </row>
    <row r="552">
      <c r="A552" s="100"/>
      <c r="B552" s="100"/>
      <c r="C552" s="100"/>
    </row>
    <row r="553">
      <c r="A553" s="100"/>
      <c r="B553" s="100"/>
      <c r="C553" s="100"/>
    </row>
    <row r="554">
      <c r="A554" s="100"/>
      <c r="B554" s="100"/>
      <c r="C554" s="100"/>
    </row>
    <row r="555">
      <c r="A555" s="100"/>
      <c r="B555" s="100"/>
      <c r="C555" s="100"/>
    </row>
    <row r="556">
      <c r="A556" s="100"/>
      <c r="B556" s="100"/>
      <c r="C556" s="100"/>
    </row>
    <row r="557">
      <c r="A557" s="100"/>
      <c r="B557" s="100"/>
      <c r="C557" s="100"/>
    </row>
    <row r="558">
      <c r="A558" s="100"/>
      <c r="B558" s="100"/>
      <c r="C558" s="100"/>
    </row>
    <row r="559">
      <c r="A559" s="100"/>
      <c r="B559" s="100"/>
      <c r="C559" s="100"/>
    </row>
    <row r="560">
      <c r="A560" s="100"/>
      <c r="B560" s="100"/>
      <c r="C560" s="100"/>
    </row>
    <row r="561">
      <c r="A561" s="100"/>
      <c r="B561" s="100"/>
      <c r="C561" s="100"/>
    </row>
    <row r="562">
      <c r="A562" s="100"/>
      <c r="B562" s="100"/>
      <c r="C562" s="100"/>
    </row>
    <row r="563">
      <c r="A563" s="100"/>
      <c r="B563" s="100"/>
      <c r="C563" s="100"/>
    </row>
    <row r="564">
      <c r="A564" s="100"/>
      <c r="B564" s="100"/>
      <c r="C564" s="100"/>
    </row>
    <row r="565">
      <c r="A565" s="100"/>
      <c r="B565" s="100"/>
      <c r="C565" s="100"/>
    </row>
    <row r="566">
      <c r="A566" s="100"/>
      <c r="B566" s="100"/>
      <c r="C566" s="100"/>
    </row>
    <row r="567">
      <c r="A567" s="100"/>
      <c r="B567" s="100"/>
      <c r="C567" s="100"/>
    </row>
    <row r="568">
      <c r="A568" s="100"/>
      <c r="B568" s="100"/>
      <c r="C568" s="100"/>
    </row>
    <row r="569">
      <c r="A569" s="100"/>
      <c r="B569" s="100"/>
      <c r="C569" s="100"/>
    </row>
    <row r="570">
      <c r="A570" s="100"/>
      <c r="B570" s="100"/>
      <c r="C570" s="100"/>
    </row>
    <row r="571">
      <c r="A571" s="100"/>
      <c r="B571" s="100"/>
      <c r="C571" s="100"/>
    </row>
    <row r="572">
      <c r="A572" s="100"/>
      <c r="B572" s="100"/>
      <c r="C572" s="100"/>
    </row>
    <row r="573">
      <c r="A573" s="100"/>
      <c r="B573" s="100"/>
      <c r="C573" s="100"/>
    </row>
    <row r="574">
      <c r="A574" s="100"/>
      <c r="B574" s="100"/>
      <c r="C574" s="100"/>
    </row>
    <row r="575">
      <c r="A575" s="100"/>
      <c r="B575" s="100"/>
      <c r="C575" s="100"/>
    </row>
    <row r="576">
      <c r="A576" s="100"/>
      <c r="B576" s="100"/>
      <c r="C576" s="100"/>
    </row>
    <row r="577">
      <c r="A577" s="100"/>
      <c r="B577" s="100"/>
      <c r="C577" s="100"/>
    </row>
    <row r="578">
      <c r="A578" s="100"/>
      <c r="B578" s="100"/>
      <c r="C578" s="100"/>
    </row>
    <row r="579">
      <c r="A579" s="100"/>
      <c r="B579" s="100"/>
      <c r="C579" s="100"/>
    </row>
    <row r="580">
      <c r="A580" s="100"/>
      <c r="B580" s="100"/>
      <c r="C580" s="100"/>
    </row>
    <row r="581">
      <c r="A581" s="100"/>
      <c r="B581" s="100"/>
      <c r="C581" s="100"/>
    </row>
    <row r="582">
      <c r="A582" s="100"/>
      <c r="B582" s="100"/>
      <c r="C582" s="100"/>
    </row>
    <row r="583">
      <c r="A583" s="100"/>
      <c r="B583" s="100"/>
      <c r="C583" s="100"/>
    </row>
    <row r="584">
      <c r="A584" s="100"/>
      <c r="B584" s="100"/>
      <c r="C584" s="100"/>
    </row>
    <row r="585">
      <c r="A585" s="100"/>
      <c r="B585" s="100"/>
      <c r="C585" s="100"/>
    </row>
    <row r="586">
      <c r="A586" s="100"/>
      <c r="B586" s="100"/>
      <c r="C586" s="100"/>
    </row>
    <row r="587">
      <c r="A587" s="100"/>
      <c r="B587" s="100"/>
      <c r="C587" s="100"/>
    </row>
    <row r="588">
      <c r="A588" s="100"/>
      <c r="B588" s="100"/>
      <c r="C588" s="100"/>
    </row>
    <row r="589">
      <c r="A589" s="100"/>
      <c r="B589" s="100"/>
      <c r="C589" s="100"/>
    </row>
    <row r="590">
      <c r="A590" s="100"/>
      <c r="B590" s="100"/>
      <c r="C590" s="100"/>
    </row>
    <row r="591">
      <c r="A591" s="100"/>
      <c r="B591" s="100"/>
      <c r="C591" s="100"/>
    </row>
    <row r="592">
      <c r="A592" s="100"/>
      <c r="B592" s="100"/>
      <c r="C592" s="100"/>
    </row>
    <row r="593">
      <c r="A593" s="100"/>
      <c r="B593" s="100"/>
      <c r="C593" s="100"/>
    </row>
    <row r="594">
      <c r="A594" s="100"/>
      <c r="B594" s="100"/>
      <c r="C594" s="100"/>
    </row>
    <row r="595">
      <c r="A595" s="100"/>
      <c r="B595" s="100"/>
      <c r="C595" s="100"/>
    </row>
    <row r="596">
      <c r="A596" s="100"/>
      <c r="B596" s="100"/>
      <c r="C596" s="100"/>
    </row>
    <row r="597">
      <c r="A597" s="100"/>
      <c r="B597" s="100"/>
      <c r="C597" s="100"/>
    </row>
    <row r="598">
      <c r="A598" s="100"/>
      <c r="B598" s="100"/>
      <c r="C598" s="100"/>
    </row>
    <row r="599">
      <c r="A599" s="100"/>
      <c r="B599" s="100"/>
      <c r="C599" s="100"/>
    </row>
    <row r="600">
      <c r="A600" s="100"/>
      <c r="B600" s="100"/>
      <c r="C600" s="100"/>
    </row>
  </sheetData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location="gid=1021425839" ref="C15"/>
    <hyperlink r:id="rId13" location="gid=1021425839" ref="C16"/>
    <hyperlink r:id="rId14" location="gid=1021425839" ref="C17"/>
  </hyperlinks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3" width="6.75"/>
    <col customWidth="1" min="4" max="5" width="5.75"/>
    <col customWidth="1" min="6" max="6" width="3.75"/>
  </cols>
  <sheetData>
    <row r="1">
      <c r="A1" s="102" t="s">
        <v>33</v>
      </c>
      <c r="G1" s="103" t="str">
        <f>CONCATENATE(LEFT(G2,3),G3)</f>
        <v>01°A</v>
      </c>
      <c r="H1" s="104" t="str">
        <f>CONCATENATE(LEFT(G2,3),H3)</f>
        <v>01°B</v>
      </c>
      <c r="I1" s="104" t="str">
        <f>CONCATENATE(LEFT(G2,3),I3)</f>
        <v>01°Esp</v>
      </c>
      <c r="J1" s="105" t="str">
        <f>CONCATENATE(LEFT(J2,3),J3)</f>
        <v>02°A</v>
      </c>
      <c r="K1" s="106" t="str">
        <f>CONCATENATE(LEFT(J2,3),K3)</f>
        <v>02°B</v>
      </c>
      <c r="L1" s="106" t="str">
        <f>CONCATENATE(LEFT(J2,3),L3)</f>
        <v>02°Esp</v>
      </c>
      <c r="M1" s="103" t="str">
        <f>CONCATENATE(LEFT(M2,3),M3)</f>
        <v>03°A</v>
      </c>
      <c r="N1" s="104" t="str">
        <f>CONCATENATE(LEFT(M2,3),N3)</f>
        <v>03°B</v>
      </c>
      <c r="O1" s="104" t="str">
        <f>CONCATENATE(LEFT(M2,3),O3)</f>
        <v>03°Esp</v>
      </c>
      <c r="P1" s="105" t="str">
        <f>CONCATENATE(LEFT(P2,3),P3)</f>
        <v>04°A</v>
      </c>
      <c r="Q1" s="106" t="str">
        <f>CONCATENATE(LEFT(P2,3),Q3)</f>
        <v>04°B</v>
      </c>
      <c r="R1" s="106" t="str">
        <f>CONCATENATE(LEFT(P2,3),R3)</f>
        <v>04°Esp</v>
      </c>
      <c r="S1" s="103" t="str">
        <f>CONCATENATE(LEFT(S2,3),S3)</f>
        <v>05°A</v>
      </c>
      <c r="T1" s="104" t="str">
        <f>CONCATENATE(LEFT(S2,3),T3)</f>
        <v>05°B</v>
      </c>
      <c r="U1" s="104" t="str">
        <f>CONCATENATE(LEFT(S2,3),U3)</f>
        <v>05°Esp</v>
      </c>
      <c r="V1" s="105" t="str">
        <f>CONCATENATE(LEFT(V2,3),V3)</f>
        <v>06°A</v>
      </c>
      <c r="W1" s="106" t="str">
        <f>CONCATENATE(LEFT(V2,3),W3)</f>
        <v>06°B</v>
      </c>
      <c r="X1" s="106" t="str">
        <f>CONCATENATE(LEFT(V2,3),X3)</f>
        <v>06°Esp</v>
      </c>
      <c r="Y1" s="103" t="str">
        <f>CONCATENATE(LEFT(Y2,3),Y3)</f>
        <v>07°A</v>
      </c>
      <c r="Z1" s="104" t="str">
        <f>CONCATENATE(LEFT(Y2,3),Z3)</f>
        <v>07°B</v>
      </c>
      <c r="AA1" s="104" t="str">
        <f>CONCATENATE(LEFT(Y2,3),AA3)</f>
        <v>07°Esp</v>
      </c>
      <c r="AB1" s="105" t="str">
        <f>CONCATENATE(LEFT(AB2,3),AB3)</f>
        <v>08°A</v>
      </c>
      <c r="AC1" s="106" t="str">
        <f>CONCATENATE(LEFT(AB2,3),AC3)</f>
        <v>08°B</v>
      </c>
      <c r="AD1" s="106" t="str">
        <f>CONCATENATE(LEFT(AB2,3),AD3)</f>
        <v>08°Esp</v>
      </c>
      <c r="AE1" s="103" t="str">
        <f>CONCATENATE(LEFT(AE2,3),AE3)</f>
        <v>09°A</v>
      </c>
      <c r="AF1" s="104" t="str">
        <f>CONCATENATE(LEFT(AE2,3),AF3)</f>
        <v>09°B</v>
      </c>
      <c r="AG1" s="104" t="str">
        <f>CONCATENATE(LEFT(AE2,3),AG3)</f>
        <v>09°Esp</v>
      </c>
      <c r="AH1" s="105" t="str">
        <f t="shared" ref="AH1:AI1" si="1">CONCATENATE(LEFT(AH2,3),AH3)</f>
        <v>10°A</v>
      </c>
      <c r="AI1" s="106" t="str">
        <f t="shared" si="1"/>
        <v>B</v>
      </c>
      <c r="AJ1" s="106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</row>
    <row r="2">
      <c r="A2" s="1" t="str">
        <f>VLOOKUP(A1,'Cad Cursos'!A3:C14,2,0)</f>
        <v>Ens. Tec. Subsequente
IoT</v>
      </c>
      <c r="G2" s="108" t="str">
        <f>IFERROR(__xludf.DUMMYFUNCTION("IMPORTRANGE(VLOOKUP(A1,'Cad Cursos'!A3:C14,3,0),""'H O R Á R I O'!G2:AI1000"")"),"01°Período  (PPC 2021)")</f>
        <v>01°Período  (PPC 2021)</v>
      </c>
      <c r="H2" s="104"/>
      <c r="I2" s="109"/>
      <c r="J2" s="110" t="str">
        <f>IFERROR(__xludf.DUMMYFUNCTION("""COMPUTED_VALUE"""),"02°Período  (PPC 2021)")</f>
        <v>02°Período  (PPC 2021)</v>
      </c>
      <c r="K2" s="106"/>
      <c r="L2" s="111"/>
      <c r="M2" s="108" t="str">
        <f>IFERROR(__xludf.DUMMYFUNCTION("""COMPUTED_VALUE"""),"03°Período  (PPC 2021)")</f>
        <v>03°Período  (PPC 2021)</v>
      </c>
      <c r="N2" s="104"/>
      <c r="O2" s="109"/>
      <c r="P2" s="110" t="str">
        <f>IFERROR(__xludf.DUMMYFUNCTION("""COMPUTED_VALUE"""),"04°Período  ")</f>
        <v>04°Período  </v>
      </c>
      <c r="Q2" s="106"/>
      <c r="R2" s="111"/>
      <c r="S2" s="108" t="str">
        <f>IFERROR(__xludf.DUMMYFUNCTION("""COMPUTED_VALUE"""),"05°Período  ")</f>
        <v>05°Período  </v>
      </c>
      <c r="T2" s="104"/>
      <c r="U2" s="109"/>
      <c r="V2" s="110" t="str">
        <f>IFERROR(__xludf.DUMMYFUNCTION("""COMPUTED_VALUE"""),"06°Período  ")</f>
        <v>06°Período  </v>
      </c>
      <c r="W2" s="106"/>
      <c r="X2" s="111"/>
      <c r="Y2" s="108" t="str">
        <f>IFERROR(__xludf.DUMMYFUNCTION("""COMPUTED_VALUE"""),"07°Período  ")</f>
        <v>07°Período  </v>
      </c>
      <c r="Z2" s="104"/>
      <c r="AA2" s="109"/>
      <c r="AB2" s="110" t="str">
        <f>IFERROR(__xludf.DUMMYFUNCTION("""COMPUTED_VALUE"""),"08°Período  ")</f>
        <v>08°Período  </v>
      </c>
      <c r="AC2" s="106"/>
      <c r="AD2" s="111"/>
      <c r="AE2" s="108" t="str">
        <f>IFERROR(__xludf.DUMMYFUNCTION("""COMPUTED_VALUE"""),"09°Período  ")</f>
        <v>09°Período  </v>
      </c>
      <c r="AF2" s="104"/>
      <c r="AG2" s="109"/>
      <c r="AH2" s="110" t="str">
        <f>IFERROR(__xludf.DUMMYFUNCTION("""COMPUTED_VALUE"""),"10°Período  ")</f>
        <v>10°Período  </v>
      </c>
      <c r="AI2" s="106"/>
      <c r="AJ2" s="111"/>
    </row>
    <row r="3">
      <c r="G3" s="112" t="str">
        <f>IFERROR(__xludf.DUMMYFUNCTION("""COMPUTED_VALUE"""),"A")</f>
        <v>A</v>
      </c>
      <c r="H3" s="112" t="str">
        <f>IFERROR(__xludf.DUMMYFUNCTION("""COMPUTED_VALUE"""),"B")</f>
        <v>B</v>
      </c>
      <c r="I3" s="112" t="str">
        <f>IFERROR(__xludf.DUMMYFUNCTION("""COMPUTED_VALUE"""),"Esp")</f>
        <v>Esp</v>
      </c>
      <c r="J3" s="113" t="str">
        <f>IFERROR(__xludf.DUMMYFUNCTION("""COMPUTED_VALUE"""),"A")</f>
        <v>A</v>
      </c>
      <c r="K3" s="113" t="str">
        <f>IFERROR(__xludf.DUMMYFUNCTION("""COMPUTED_VALUE"""),"B")</f>
        <v>B</v>
      </c>
      <c r="L3" s="113" t="str">
        <f>IFERROR(__xludf.DUMMYFUNCTION("""COMPUTED_VALUE"""),"Esp")</f>
        <v>Esp</v>
      </c>
      <c r="M3" s="112" t="str">
        <f>IFERROR(__xludf.DUMMYFUNCTION("""COMPUTED_VALUE"""),"A")</f>
        <v>A</v>
      </c>
      <c r="N3" s="112" t="str">
        <f>IFERROR(__xludf.DUMMYFUNCTION("""COMPUTED_VALUE"""),"B")</f>
        <v>B</v>
      </c>
      <c r="O3" s="112" t="str">
        <f>IFERROR(__xludf.DUMMYFUNCTION("""COMPUTED_VALUE"""),"Esp")</f>
        <v>Esp</v>
      </c>
      <c r="P3" s="113" t="str">
        <f>IFERROR(__xludf.DUMMYFUNCTION("""COMPUTED_VALUE"""),"A")</f>
        <v>A</v>
      </c>
      <c r="Q3" s="113" t="str">
        <f>IFERROR(__xludf.DUMMYFUNCTION("""COMPUTED_VALUE"""),"B")</f>
        <v>B</v>
      </c>
      <c r="R3" s="113" t="str">
        <f>IFERROR(__xludf.DUMMYFUNCTION("""COMPUTED_VALUE"""),"Esp")</f>
        <v>Esp</v>
      </c>
      <c r="S3" s="112" t="str">
        <f>IFERROR(__xludf.DUMMYFUNCTION("""COMPUTED_VALUE"""),"A")</f>
        <v>A</v>
      </c>
      <c r="T3" s="112" t="str">
        <f>IFERROR(__xludf.DUMMYFUNCTION("""COMPUTED_VALUE"""),"B")</f>
        <v>B</v>
      </c>
      <c r="U3" s="112" t="str">
        <f>IFERROR(__xludf.DUMMYFUNCTION("""COMPUTED_VALUE"""),"Esp")</f>
        <v>Esp</v>
      </c>
      <c r="V3" s="113" t="str">
        <f>IFERROR(__xludf.DUMMYFUNCTION("""COMPUTED_VALUE"""),"A")</f>
        <v>A</v>
      </c>
      <c r="W3" s="113" t="str">
        <f>IFERROR(__xludf.DUMMYFUNCTION("""COMPUTED_VALUE"""),"B")</f>
        <v>B</v>
      </c>
      <c r="X3" s="113" t="str">
        <f>IFERROR(__xludf.DUMMYFUNCTION("""COMPUTED_VALUE"""),"Esp")</f>
        <v>Esp</v>
      </c>
      <c r="Y3" s="112" t="str">
        <f>IFERROR(__xludf.DUMMYFUNCTION("""COMPUTED_VALUE"""),"A")</f>
        <v>A</v>
      </c>
      <c r="Z3" s="112" t="str">
        <f>IFERROR(__xludf.DUMMYFUNCTION("""COMPUTED_VALUE"""),"B")</f>
        <v>B</v>
      </c>
      <c r="AA3" s="112" t="str">
        <f>IFERROR(__xludf.DUMMYFUNCTION("""COMPUTED_VALUE"""),"Esp")</f>
        <v>Esp</v>
      </c>
      <c r="AB3" s="113" t="str">
        <f>IFERROR(__xludf.DUMMYFUNCTION("""COMPUTED_VALUE"""),"A")</f>
        <v>A</v>
      </c>
      <c r="AC3" s="113" t="str">
        <f>IFERROR(__xludf.DUMMYFUNCTION("""COMPUTED_VALUE"""),"B")</f>
        <v>B</v>
      </c>
      <c r="AD3" s="113" t="str">
        <f>IFERROR(__xludf.DUMMYFUNCTION("""COMPUTED_VALUE"""),"Esp")</f>
        <v>Esp</v>
      </c>
      <c r="AE3" s="112" t="str">
        <f>IFERROR(__xludf.DUMMYFUNCTION("""COMPUTED_VALUE"""),"A")</f>
        <v>A</v>
      </c>
      <c r="AF3" s="112" t="str">
        <f>IFERROR(__xludf.DUMMYFUNCTION("""COMPUTED_VALUE"""),"B")</f>
        <v>B</v>
      </c>
      <c r="AG3" s="112" t="str">
        <f>IFERROR(__xludf.DUMMYFUNCTION("""COMPUTED_VALUE"""),"Esp")</f>
        <v>Esp</v>
      </c>
      <c r="AH3" s="113" t="str">
        <f>IFERROR(__xludf.DUMMYFUNCTION("""COMPUTED_VALUE"""),"A")</f>
        <v>A</v>
      </c>
      <c r="AI3" s="113" t="str">
        <f>IFERROR(__xludf.DUMMYFUNCTION("""COMPUTED_VALUE"""),"B")</f>
        <v>B</v>
      </c>
      <c r="AJ3" s="113"/>
    </row>
    <row r="4">
      <c r="A4" s="114" t="str">
        <f>CONCATENATE(B4," 
",C4)</f>
        <v>Segunda 
Manhã</v>
      </c>
      <c r="B4" s="115" t="s">
        <v>34</v>
      </c>
      <c r="C4" s="115" t="s">
        <v>35</v>
      </c>
      <c r="D4" s="93">
        <v>0.3125</v>
      </c>
      <c r="E4" s="93">
        <v>0.3472222222222222</v>
      </c>
      <c r="F4" s="116" t="s">
        <v>10</v>
      </c>
      <c r="G4" s="117" t="str">
        <f>IFERROR(__xludf.DUMMYFUNCTION("""COMPUTED_VALUE"""),"Organização e Arquitetura de Hardware")</f>
        <v>Organização e Arquitetura de Hardware</v>
      </c>
      <c r="H4" s="118" t="str">
        <f>IFERROR(__xludf.DUMMYFUNCTION("""COMPUTED_VALUE""")," ")</f>
        <v> </v>
      </c>
      <c r="I4" s="118" t="str">
        <f>IFERROR(__xludf.DUMMYFUNCTION("""COMPUTED_VALUE""")," ")</f>
        <v> </v>
      </c>
      <c r="J4" s="118" t="str">
        <f>IFERROR(__xludf.DUMMYFUNCTION("""COMPUTED_VALUE""")," ")</f>
        <v> </v>
      </c>
      <c r="K4" s="118" t="str">
        <f>IFERROR(__xludf.DUMMYFUNCTION("""COMPUTED_VALUE""")," ")</f>
        <v> </v>
      </c>
      <c r="L4" s="118" t="str">
        <f>IFERROR(__xludf.DUMMYFUNCTION("""COMPUTED_VALUE""")," ")</f>
        <v> </v>
      </c>
      <c r="M4" s="118" t="str">
        <f>IFERROR(__xludf.DUMMYFUNCTION("""COMPUTED_VALUE"""),"Gestão e Empreendedorismo em Tecnologia da Informação")</f>
        <v>Gestão e Empreendedorismo em Tecnologia da Informação</v>
      </c>
      <c r="N4" s="118" t="str">
        <f>IFERROR(__xludf.DUMMYFUNCTION("""COMPUTED_VALUE""")," ")</f>
        <v> </v>
      </c>
      <c r="O4" s="118" t="str">
        <f>IFERROR(__xludf.DUMMYFUNCTION("""COMPUTED_VALUE""")," ")</f>
        <v> </v>
      </c>
      <c r="P4" s="117" t="str">
        <f>IFERROR(__xludf.DUMMYFUNCTION("""COMPUTED_VALUE""")," ")</f>
        <v> </v>
      </c>
      <c r="Q4" s="118" t="str">
        <f>IFERROR(__xludf.DUMMYFUNCTION("""COMPUTED_VALUE""")," ")</f>
        <v> </v>
      </c>
      <c r="R4" s="118" t="str">
        <f>IFERROR(__xludf.DUMMYFUNCTION("""COMPUTED_VALUE""")," ")</f>
        <v> </v>
      </c>
      <c r="S4" s="118"/>
      <c r="T4" s="118"/>
      <c r="U4" s="118"/>
      <c r="V4" s="118"/>
      <c r="W4" s="118"/>
      <c r="X4" s="118"/>
      <c r="Y4" s="117"/>
      <c r="Z4" s="118"/>
      <c r="AA4" s="118"/>
      <c r="AB4" s="118"/>
      <c r="AC4" s="118"/>
      <c r="AD4" s="118"/>
      <c r="AE4" s="118"/>
      <c r="AF4" s="118"/>
      <c r="AG4" s="118"/>
      <c r="AH4" s="117"/>
      <c r="AI4" s="118"/>
      <c r="AJ4" s="118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</row>
    <row r="5">
      <c r="A5" s="38"/>
      <c r="B5" s="38"/>
      <c r="C5" s="38"/>
      <c r="D5" s="38"/>
      <c r="E5" s="38"/>
      <c r="F5" s="38"/>
      <c r="G5" s="119" t="str">
        <f>IFERROR(__xludf.DUMMYFUNCTION("""COMPUTED_VALUE"""),"Rogério")</f>
        <v>Rogério</v>
      </c>
      <c r="H5" s="119"/>
      <c r="I5" s="120"/>
      <c r="J5" s="120"/>
      <c r="K5" s="119"/>
      <c r="L5" s="120"/>
      <c r="M5" s="119" t="str">
        <f>IFERROR(__xludf.DUMMYFUNCTION("""COMPUTED_VALUE"""),"Silone")</f>
        <v>Silone</v>
      </c>
      <c r="N5" s="119"/>
      <c r="O5" s="120"/>
      <c r="P5" s="119"/>
      <c r="Q5" s="119"/>
      <c r="R5" s="120"/>
      <c r="S5" s="120"/>
      <c r="T5" s="119"/>
      <c r="U5" s="120"/>
      <c r="V5" s="119"/>
      <c r="W5" s="119"/>
      <c r="X5" s="120"/>
      <c r="Y5" s="119"/>
      <c r="Z5" s="119"/>
      <c r="AA5" s="120"/>
      <c r="AB5" s="120"/>
      <c r="AC5" s="119"/>
      <c r="AD5" s="120"/>
      <c r="AE5" s="119"/>
      <c r="AF5" s="119"/>
      <c r="AG5" s="120"/>
      <c r="AH5" s="119"/>
      <c r="AI5" s="119"/>
      <c r="AJ5" s="120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</row>
    <row r="6">
      <c r="A6" s="38"/>
      <c r="B6" s="38"/>
      <c r="C6" s="38"/>
      <c r="D6" s="38"/>
      <c r="E6" s="38"/>
      <c r="F6" s="38"/>
      <c r="G6" s="119"/>
      <c r="H6" s="120"/>
      <c r="I6" s="120"/>
      <c r="J6" s="120"/>
      <c r="K6" s="120"/>
      <c r="L6" s="120"/>
      <c r="M6" s="119"/>
      <c r="N6" s="120"/>
      <c r="O6" s="120"/>
      <c r="P6" s="119"/>
      <c r="Q6" s="120"/>
      <c r="R6" s="120"/>
      <c r="S6" s="120"/>
      <c r="T6" s="120"/>
      <c r="U6" s="120"/>
      <c r="V6" s="119"/>
      <c r="W6" s="120"/>
      <c r="X6" s="120"/>
      <c r="Y6" s="119"/>
      <c r="Z6" s="120"/>
      <c r="AA6" s="120"/>
      <c r="AB6" s="120"/>
      <c r="AC6" s="120"/>
      <c r="AD6" s="120"/>
      <c r="AE6" s="119"/>
      <c r="AF6" s="120"/>
      <c r="AG6" s="120"/>
      <c r="AH6" s="119"/>
      <c r="AI6" s="120"/>
      <c r="AJ6" s="120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>
      <c r="A7" s="38"/>
      <c r="B7" s="38"/>
      <c r="C7" s="38"/>
      <c r="D7" s="38"/>
      <c r="E7" s="38"/>
      <c r="F7" s="38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</row>
    <row r="8">
      <c r="A8" s="38"/>
      <c r="B8" s="38"/>
      <c r="C8" s="38"/>
      <c r="D8" s="38"/>
      <c r="E8" s="38"/>
      <c r="F8" s="38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>
      <c r="A9" s="48"/>
      <c r="B9" s="38"/>
      <c r="C9" s="38"/>
      <c r="D9" s="48"/>
      <c r="E9" s="48"/>
      <c r="F9" s="48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</row>
    <row r="10">
      <c r="A10" s="114" t="str">
        <f>CONCATENATE(B4," 
",C4)</f>
        <v>Segunda 
Manhã</v>
      </c>
      <c r="B10" s="38"/>
      <c r="C10" s="38"/>
      <c r="D10" s="93">
        <v>0.3472222222222222</v>
      </c>
      <c r="E10" s="93">
        <v>0.3819444444444444</v>
      </c>
      <c r="F10" s="116" t="s">
        <v>11</v>
      </c>
      <c r="G10" s="118" t="str">
        <f>IFERROR(__xludf.DUMMYFUNCTION("""COMPUTED_VALUE"""),"Organização e Arquitetura de Hardware")</f>
        <v>Organização e Arquitetura de Hardware</v>
      </c>
      <c r="H10" s="118" t="str">
        <f>IFERROR(__xludf.DUMMYFUNCTION("""COMPUTED_VALUE""")," ")</f>
        <v> </v>
      </c>
      <c r="I10" s="118" t="str">
        <f>IFERROR(__xludf.DUMMYFUNCTION("""COMPUTED_VALUE""")," ")</f>
        <v> </v>
      </c>
      <c r="J10" s="118" t="str">
        <f>IFERROR(__xludf.DUMMYFUNCTION("""COMPUTED_VALUE""")," ")</f>
        <v> </v>
      </c>
      <c r="K10" s="118" t="str">
        <f>IFERROR(__xludf.DUMMYFUNCTION("""COMPUTED_VALUE""")," ")</f>
        <v> </v>
      </c>
      <c r="L10" s="118" t="str">
        <f>IFERROR(__xludf.DUMMYFUNCTION("""COMPUTED_VALUE""")," ")</f>
        <v> </v>
      </c>
      <c r="M10" s="118" t="str">
        <f>IFERROR(__xludf.DUMMYFUNCTION("""COMPUTED_VALUE"""),"Gestão e Empreendedorismo em Tecnologia da Informação")</f>
        <v>Gestão e Empreendedorismo em Tecnologia da Informação</v>
      </c>
      <c r="N10" s="118" t="str">
        <f>IFERROR(__xludf.DUMMYFUNCTION("""COMPUTED_VALUE""")," ")</f>
        <v> </v>
      </c>
      <c r="O10" s="118" t="str">
        <f>IFERROR(__xludf.DUMMYFUNCTION("""COMPUTED_VALUE""")," ")</f>
        <v> </v>
      </c>
      <c r="P10" s="118" t="str">
        <f>IFERROR(__xludf.DUMMYFUNCTION("""COMPUTED_VALUE""")," ")</f>
        <v> </v>
      </c>
      <c r="Q10" s="118" t="str">
        <f>IFERROR(__xludf.DUMMYFUNCTION("""COMPUTED_VALUE""")," ")</f>
        <v> </v>
      </c>
      <c r="R10" s="118" t="str">
        <f>IFERROR(__xludf.DUMMYFUNCTION("""COMPUTED_VALUE""")," ")</f>
        <v> 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>
      <c r="A11" s="38"/>
      <c r="B11" s="38"/>
      <c r="C11" s="38"/>
      <c r="D11" s="38"/>
      <c r="E11" s="38"/>
      <c r="F11" s="38"/>
      <c r="G11" s="119" t="str">
        <f>IFERROR(__xludf.DUMMYFUNCTION("""COMPUTED_VALUE"""),"Rogério")</f>
        <v>Rogério</v>
      </c>
      <c r="H11" s="119"/>
      <c r="I11" s="120"/>
      <c r="J11" s="120"/>
      <c r="K11" s="119"/>
      <c r="L11" s="120"/>
      <c r="M11" s="119" t="str">
        <f>IFERROR(__xludf.DUMMYFUNCTION("""COMPUTED_VALUE"""),"Silone")</f>
        <v>Silone</v>
      </c>
      <c r="N11" s="119"/>
      <c r="O11" s="120"/>
      <c r="P11" s="119"/>
      <c r="Q11" s="119"/>
      <c r="R11" s="120"/>
      <c r="S11" s="120"/>
      <c r="T11" s="119"/>
      <c r="U11" s="120"/>
      <c r="V11" s="119"/>
      <c r="W11" s="119"/>
      <c r="X11" s="120"/>
      <c r="Y11" s="119"/>
      <c r="Z11" s="119"/>
      <c r="AA11" s="120"/>
      <c r="AB11" s="120"/>
      <c r="AC11" s="119"/>
      <c r="AD11" s="120"/>
      <c r="AE11" s="119"/>
      <c r="AF11" s="119"/>
      <c r="AG11" s="120"/>
      <c r="AH11" s="119"/>
      <c r="AI11" s="119"/>
      <c r="AJ11" s="120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</row>
    <row r="12">
      <c r="A12" s="38"/>
      <c r="B12" s="38"/>
      <c r="C12" s="38"/>
      <c r="D12" s="38"/>
      <c r="E12" s="38"/>
      <c r="F12" s="38"/>
      <c r="G12" s="119"/>
      <c r="H12" s="120"/>
      <c r="I12" s="120"/>
      <c r="J12" s="120"/>
      <c r="K12" s="120"/>
      <c r="L12" s="120"/>
      <c r="M12" s="119"/>
      <c r="N12" s="120"/>
      <c r="O12" s="120"/>
      <c r="P12" s="119"/>
      <c r="Q12" s="120"/>
      <c r="R12" s="120"/>
      <c r="S12" s="120"/>
      <c r="T12" s="120"/>
      <c r="U12" s="120"/>
      <c r="V12" s="119"/>
      <c r="W12" s="120"/>
      <c r="X12" s="120"/>
      <c r="Y12" s="119"/>
      <c r="Z12" s="120"/>
      <c r="AA12" s="120"/>
      <c r="AB12" s="120"/>
      <c r="AC12" s="120"/>
      <c r="AD12" s="120"/>
      <c r="AE12" s="119"/>
      <c r="AF12" s="120"/>
      <c r="AG12" s="120"/>
      <c r="AH12" s="119"/>
      <c r="AI12" s="120"/>
      <c r="AJ12" s="120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</row>
    <row r="13">
      <c r="A13" s="38"/>
      <c r="B13" s="38"/>
      <c r="C13" s="38"/>
      <c r="D13" s="38"/>
      <c r="E13" s="38"/>
      <c r="F13" s="38"/>
      <c r="G13" s="119"/>
      <c r="H13" s="120"/>
      <c r="I13" s="120"/>
      <c r="J13" s="120"/>
      <c r="K13" s="120"/>
      <c r="L13" s="120"/>
      <c r="M13" s="119"/>
      <c r="N13" s="120"/>
      <c r="O13" s="120"/>
      <c r="P13" s="119"/>
      <c r="Q13" s="120"/>
      <c r="R13" s="120"/>
      <c r="S13" s="120"/>
      <c r="T13" s="120"/>
      <c r="U13" s="120"/>
      <c r="V13" s="119"/>
      <c r="W13" s="120"/>
      <c r="X13" s="120"/>
      <c r="Y13" s="119"/>
      <c r="Z13" s="120"/>
      <c r="AA13" s="120"/>
      <c r="AB13" s="120"/>
      <c r="AC13" s="120"/>
      <c r="AD13" s="120"/>
      <c r="AE13" s="119"/>
      <c r="AF13" s="120"/>
      <c r="AG13" s="120"/>
      <c r="AH13" s="119"/>
      <c r="AI13" s="120"/>
      <c r="AJ13" s="120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</row>
    <row r="14">
      <c r="A14" s="38"/>
      <c r="B14" s="38"/>
      <c r="C14" s="38"/>
      <c r="D14" s="38"/>
      <c r="E14" s="38"/>
      <c r="F14" s="38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</row>
    <row r="15">
      <c r="A15" s="48"/>
      <c r="B15" s="38"/>
      <c r="C15" s="38"/>
      <c r="D15" s="48"/>
      <c r="E15" s="48"/>
      <c r="F15" s="48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</row>
    <row r="16">
      <c r="A16" s="114" t="str">
        <f>CONCATENATE(B4," 
",C4)</f>
        <v>Segunda 
Manhã</v>
      </c>
      <c r="B16" s="38"/>
      <c r="C16" s="38"/>
      <c r="D16" s="93">
        <v>0.3819444444444444</v>
      </c>
      <c r="E16" s="93">
        <v>0.4166666666666667</v>
      </c>
      <c r="F16" s="116" t="s">
        <v>12</v>
      </c>
      <c r="G16" s="118" t="str">
        <f>IFERROR(__xludf.DUMMYFUNCTION("""COMPUTED_VALUE"""),"Organização e Arquitetura de Hardware")</f>
        <v>Organização e Arquitetura de Hardware</v>
      </c>
      <c r="H16" s="118" t="str">
        <f>IFERROR(__xludf.DUMMYFUNCTION("""COMPUTED_VALUE""")," ")</f>
        <v> </v>
      </c>
      <c r="I16" s="118" t="str">
        <f>IFERROR(__xludf.DUMMYFUNCTION("""COMPUTED_VALUE""")," ")</f>
        <v> </v>
      </c>
      <c r="J16" s="118" t="str">
        <f>IFERROR(__xludf.DUMMYFUNCTION("""COMPUTED_VALUE""")," ")</f>
        <v> </v>
      </c>
      <c r="K16" s="118" t="str">
        <f>IFERROR(__xludf.DUMMYFUNCTION("""COMPUTED_VALUE""")," ")</f>
        <v> </v>
      </c>
      <c r="L16" s="118" t="str">
        <f>IFERROR(__xludf.DUMMYFUNCTION("""COMPUTED_VALUE""")," ")</f>
        <v> </v>
      </c>
      <c r="M16" s="118" t="str">
        <f>IFERROR(__xludf.DUMMYFUNCTION("""COMPUTED_VALUE"""),"Prog.o p/ Disp. Móveis e Seg. em IoT")</f>
        <v>Prog.o p/ Disp. Móveis e Seg. em IoT</v>
      </c>
      <c r="N16" s="118" t="str">
        <f>IFERROR(__xludf.DUMMYFUNCTION("""COMPUTED_VALUE""")," ")</f>
        <v> </v>
      </c>
      <c r="O16" s="118" t="str">
        <f>IFERROR(__xludf.DUMMYFUNCTION("""COMPUTED_VALUE""")," ")</f>
        <v> </v>
      </c>
      <c r="P16" s="118" t="str">
        <f>IFERROR(__xludf.DUMMYFUNCTION("""COMPUTED_VALUE""")," ")</f>
        <v> </v>
      </c>
      <c r="Q16" s="118" t="str">
        <f>IFERROR(__xludf.DUMMYFUNCTION("""COMPUTED_VALUE""")," ")</f>
        <v> </v>
      </c>
      <c r="R16" s="118" t="str">
        <f>IFERROR(__xludf.DUMMYFUNCTION("""COMPUTED_VALUE""")," ")</f>
        <v> </v>
      </c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</row>
    <row r="17">
      <c r="A17" s="38"/>
      <c r="B17" s="38"/>
      <c r="C17" s="38"/>
      <c r="D17" s="38"/>
      <c r="E17" s="38"/>
      <c r="F17" s="38"/>
      <c r="G17" s="119" t="str">
        <f>IFERROR(__xludf.DUMMYFUNCTION("""COMPUTED_VALUE"""),"Rogério")</f>
        <v>Rogério</v>
      </c>
      <c r="H17" s="119"/>
      <c r="I17" s="120"/>
      <c r="J17" s="120"/>
      <c r="K17" s="119"/>
      <c r="L17" s="120"/>
      <c r="M17" s="119" t="str">
        <f>IFERROR(__xludf.DUMMYFUNCTION("""COMPUTED_VALUE"""),"Emerson")</f>
        <v>Emerson</v>
      </c>
      <c r="N17" s="119"/>
      <c r="O17" s="120"/>
      <c r="P17" s="119"/>
      <c r="Q17" s="119"/>
      <c r="R17" s="120"/>
      <c r="S17" s="120"/>
      <c r="T17" s="119"/>
      <c r="U17" s="120"/>
      <c r="V17" s="119"/>
      <c r="W17" s="119"/>
      <c r="X17" s="120"/>
      <c r="Y17" s="119"/>
      <c r="Z17" s="119"/>
      <c r="AA17" s="120"/>
      <c r="AB17" s="120"/>
      <c r="AC17" s="119"/>
      <c r="AD17" s="120"/>
      <c r="AE17" s="119"/>
      <c r="AF17" s="119"/>
      <c r="AG17" s="120"/>
      <c r="AH17" s="119"/>
      <c r="AI17" s="119"/>
      <c r="AJ17" s="120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</row>
    <row r="18">
      <c r="A18" s="38"/>
      <c r="B18" s="38"/>
      <c r="C18" s="38"/>
      <c r="D18" s="38"/>
      <c r="E18" s="38"/>
      <c r="F18" s="38"/>
      <c r="G18" s="119"/>
      <c r="H18" s="120"/>
      <c r="I18" s="120"/>
      <c r="J18" s="120"/>
      <c r="K18" s="120"/>
      <c r="L18" s="120"/>
      <c r="M18" s="119"/>
      <c r="N18" s="120"/>
      <c r="O18" s="120"/>
      <c r="P18" s="119"/>
      <c r="Q18" s="120"/>
      <c r="R18" s="120"/>
      <c r="S18" s="120"/>
      <c r="T18" s="120"/>
      <c r="U18" s="120"/>
      <c r="V18" s="119"/>
      <c r="W18" s="120"/>
      <c r="X18" s="120"/>
      <c r="Y18" s="119"/>
      <c r="Z18" s="120"/>
      <c r="AA18" s="120"/>
      <c r="AB18" s="120"/>
      <c r="AC18" s="120"/>
      <c r="AD18" s="120"/>
      <c r="AE18" s="119"/>
      <c r="AF18" s="120"/>
      <c r="AG18" s="120"/>
      <c r="AH18" s="119"/>
      <c r="AI18" s="120"/>
      <c r="AJ18" s="120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</row>
    <row r="19">
      <c r="A19" s="38"/>
      <c r="B19" s="38"/>
      <c r="C19" s="38"/>
      <c r="D19" s="38"/>
      <c r="E19" s="38"/>
      <c r="F19" s="38"/>
      <c r="G19" s="119"/>
      <c r="H19" s="120"/>
      <c r="I19" s="120"/>
      <c r="J19" s="120"/>
      <c r="K19" s="120"/>
      <c r="L19" s="120"/>
      <c r="M19" s="119"/>
      <c r="N19" s="120"/>
      <c r="O19" s="120"/>
      <c r="P19" s="119"/>
      <c r="Q19" s="120"/>
      <c r="R19" s="120"/>
      <c r="S19" s="120"/>
      <c r="T19" s="120"/>
      <c r="U19" s="120"/>
      <c r="V19" s="119"/>
      <c r="W19" s="120"/>
      <c r="X19" s="120"/>
      <c r="Y19" s="119"/>
      <c r="Z19" s="120"/>
      <c r="AA19" s="120"/>
      <c r="AB19" s="120"/>
      <c r="AC19" s="120"/>
      <c r="AD19" s="120"/>
      <c r="AE19" s="119"/>
      <c r="AF19" s="120"/>
      <c r="AG19" s="120"/>
      <c r="AH19" s="119"/>
      <c r="AI19" s="120"/>
      <c r="AJ19" s="120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</row>
    <row r="20">
      <c r="A20" s="38"/>
      <c r="B20" s="38"/>
      <c r="C20" s="38"/>
      <c r="D20" s="38"/>
      <c r="E20" s="38"/>
      <c r="F20" s="38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</row>
    <row r="21">
      <c r="A21" s="48"/>
      <c r="B21" s="38"/>
      <c r="C21" s="38"/>
      <c r="D21" s="48"/>
      <c r="E21" s="48"/>
      <c r="F21" s="48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>
      <c r="A22" s="121"/>
      <c r="B22" s="38"/>
      <c r="C22" s="38"/>
      <c r="D22" s="88">
        <v>0.4166666666666667</v>
      </c>
      <c r="E22" s="88">
        <v>0.4236111111111111</v>
      </c>
      <c r="F22" s="122" t="s">
        <v>13</v>
      </c>
      <c r="G22" s="81" t="str">
        <f>IFERROR(__xludf.DUMMYFUNCTION("""COMPUTED_VALUE"""),"Intervalo")</f>
        <v>Intervalo</v>
      </c>
      <c r="H22" s="81" t="str">
        <f>IFERROR(__xludf.DUMMYFUNCTION("""COMPUTED_VALUE"""),"Intervalo")</f>
        <v>Intervalo</v>
      </c>
      <c r="I22" s="81" t="str">
        <f>IFERROR(__xludf.DUMMYFUNCTION("""COMPUTED_VALUE"""),"Intervalo")</f>
        <v>Intervalo</v>
      </c>
      <c r="J22" s="81" t="str">
        <f>IFERROR(__xludf.DUMMYFUNCTION("""COMPUTED_VALUE"""),"Intervalo")</f>
        <v>Intervalo</v>
      </c>
      <c r="K22" s="81"/>
      <c r="L22" s="81" t="str">
        <f>IFERROR(__xludf.DUMMYFUNCTION("""COMPUTED_VALUE"""),"Intervalo")</f>
        <v>Intervalo</v>
      </c>
      <c r="M22" s="81" t="str">
        <f>IFERROR(__xludf.DUMMYFUNCTION("""COMPUTED_VALUE"""),"Intervalo")</f>
        <v>Intervalo</v>
      </c>
      <c r="N22" s="81"/>
      <c r="O22" s="81" t="str">
        <f>IFERROR(__xludf.DUMMYFUNCTION("""COMPUTED_VALUE"""),"Intervalo")</f>
        <v>Intervalo</v>
      </c>
      <c r="P22" s="81" t="str">
        <f>IFERROR(__xludf.DUMMYFUNCTION("""COMPUTED_VALUE"""),"Intervalo")</f>
        <v>Intervalo</v>
      </c>
      <c r="Q22" s="81"/>
      <c r="R22" s="81" t="str">
        <f>IFERROR(__xludf.DUMMYFUNCTION("""COMPUTED_VALUE"""),"Intervalo")</f>
        <v>Intervalo</v>
      </c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</row>
    <row r="23">
      <c r="A23" s="121"/>
      <c r="B23" s="38"/>
      <c r="C23" s="38"/>
      <c r="D23" s="90"/>
      <c r="E23" s="90"/>
      <c r="F23" s="91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</row>
    <row r="24">
      <c r="A24" s="121"/>
      <c r="B24" s="38"/>
      <c r="C24" s="38"/>
      <c r="D24" s="90"/>
      <c r="E24" s="90"/>
      <c r="F24" s="91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</row>
    <row r="25">
      <c r="A25" s="121"/>
      <c r="B25" s="38"/>
      <c r="C25" s="38"/>
      <c r="D25" s="90"/>
      <c r="E25" s="90"/>
      <c r="F25" s="91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</row>
    <row r="26">
      <c r="A26" s="121"/>
      <c r="B26" s="38"/>
      <c r="C26" s="38"/>
      <c r="D26" s="90"/>
      <c r="E26" s="90"/>
      <c r="F26" s="91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</row>
    <row r="27">
      <c r="A27" s="121"/>
      <c r="B27" s="38"/>
      <c r="C27" s="38"/>
      <c r="D27" s="90"/>
      <c r="E27" s="90"/>
      <c r="F27" s="91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</row>
    <row r="28">
      <c r="A28" s="114" t="str">
        <f>CONCATENATE(B4," 
",C4)</f>
        <v>Segunda 
Manhã</v>
      </c>
      <c r="B28" s="38"/>
      <c r="C28" s="38"/>
      <c r="D28" s="93">
        <v>0.4236111111111111</v>
      </c>
      <c r="E28" s="93">
        <v>0.4583333333333333</v>
      </c>
      <c r="F28" s="116" t="s">
        <v>14</v>
      </c>
      <c r="G28" s="118" t="str">
        <f>IFERROR(__xludf.DUMMYFUNCTION("""COMPUTED_VALUE"""),"Inglês")</f>
        <v>Inglês</v>
      </c>
      <c r="H28" s="118" t="str">
        <f>IFERROR(__xludf.DUMMYFUNCTION("""COMPUTED_VALUE""")," ")</f>
        <v> </v>
      </c>
      <c r="I28" s="118" t="str">
        <f>IFERROR(__xludf.DUMMYFUNCTION("""COMPUTED_VALUE""")," ")</f>
        <v> </v>
      </c>
      <c r="J28" s="118" t="str">
        <f>IFERROR(__xludf.DUMMYFUNCTION("""COMPUTED_VALUE""")," ")</f>
        <v> </v>
      </c>
      <c r="K28" s="118" t="str">
        <f>IFERROR(__xludf.DUMMYFUNCTION("""COMPUTED_VALUE""")," ")</f>
        <v> </v>
      </c>
      <c r="L28" s="118" t="str">
        <f>IFERROR(__xludf.DUMMYFUNCTION("""COMPUTED_VALUE""")," ")</f>
        <v> </v>
      </c>
      <c r="M28" s="118" t="str">
        <f>IFERROR(__xludf.DUMMYFUNCTION("""COMPUTED_VALUE"""),"Prog.o p/ Disp. Móveis e Seg. em IoT")</f>
        <v>Prog.o p/ Disp. Móveis e Seg. em IoT</v>
      </c>
      <c r="N28" s="118" t="str">
        <f>IFERROR(__xludf.DUMMYFUNCTION("""COMPUTED_VALUE""")," ")</f>
        <v> </v>
      </c>
      <c r="O28" s="118" t="str">
        <f>IFERROR(__xludf.DUMMYFUNCTION("""COMPUTED_VALUE""")," ")</f>
        <v> </v>
      </c>
      <c r="P28" s="118" t="str">
        <f>IFERROR(__xludf.DUMMYFUNCTION("""COMPUTED_VALUE""")," ")</f>
        <v> </v>
      </c>
      <c r="Q28" s="118" t="str">
        <f>IFERROR(__xludf.DUMMYFUNCTION("""COMPUTED_VALUE""")," ")</f>
        <v> </v>
      </c>
      <c r="R28" s="118" t="str">
        <f>IFERROR(__xludf.DUMMYFUNCTION("""COMPUTED_VALUE""")," ")</f>
        <v> </v>
      </c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</row>
    <row r="29">
      <c r="A29" s="38"/>
      <c r="B29" s="38"/>
      <c r="C29" s="38"/>
      <c r="D29" s="38"/>
      <c r="E29" s="38"/>
      <c r="F29" s="38"/>
      <c r="G29" s="119" t="str">
        <f>IFERROR(__xludf.DUMMYFUNCTION("""COMPUTED_VALUE"""),"Tânia")</f>
        <v>Tânia</v>
      </c>
      <c r="H29" s="119"/>
      <c r="I29" s="120"/>
      <c r="J29" s="120"/>
      <c r="K29" s="119"/>
      <c r="L29" s="120"/>
      <c r="M29" s="119" t="str">
        <f>IFERROR(__xludf.DUMMYFUNCTION("""COMPUTED_VALUE"""),"Emerson")</f>
        <v>Emerson</v>
      </c>
      <c r="N29" s="119"/>
      <c r="O29" s="120"/>
      <c r="P29" s="119"/>
      <c r="Q29" s="119"/>
      <c r="R29" s="120"/>
      <c r="S29" s="120"/>
      <c r="T29" s="119"/>
      <c r="U29" s="120"/>
      <c r="V29" s="119"/>
      <c r="W29" s="119"/>
      <c r="X29" s="120"/>
      <c r="Y29" s="119"/>
      <c r="Z29" s="119"/>
      <c r="AA29" s="120"/>
      <c r="AB29" s="120"/>
      <c r="AC29" s="119"/>
      <c r="AD29" s="120"/>
      <c r="AE29" s="119"/>
      <c r="AF29" s="119"/>
      <c r="AG29" s="120"/>
      <c r="AH29" s="119"/>
      <c r="AI29" s="119"/>
      <c r="AJ29" s="120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</row>
    <row r="30">
      <c r="A30" s="38"/>
      <c r="B30" s="38"/>
      <c r="C30" s="38"/>
      <c r="D30" s="38"/>
      <c r="E30" s="38"/>
      <c r="F30" s="38"/>
      <c r="G30" s="119"/>
      <c r="H30" s="120"/>
      <c r="I30" s="120"/>
      <c r="J30" s="120"/>
      <c r="K30" s="120"/>
      <c r="L30" s="120"/>
      <c r="M30" s="119"/>
      <c r="N30" s="120"/>
      <c r="O30" s="120"/>
      <c r="P30" s="119"/>
      <c r="Q30" s="120"/>
      <c r="R30" s="120"/>
      <c r="S30" s="120"/>
      <c r="T30" s="120"/>
      <c r="U30" s="120"/>
      <c r="V30" s="119"/>
      <c r="W30" s="120"/>
      <c r="X30" s="120"/>
      <c r="Y30" s="119"/>
      <c r="Z30" s="120"/>
      <c r="AA30" s="120"/>
      <c r="AB30" s="120"/>
      <c r="AC30" s="120"/>
      <c r="AD30" s="120"/>
      <c r="AE30" s="119"/>
      <c r="AF30" s="120"/>
      <c r="AG30" s="120"/>
      <c r="AH30" s="119"/>
      <c r="AI30" s="120"/>
      <c r="AJ30" s="120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</row>
    <row r="31">
      <c r="A31" s="38"/>
      <c r="B31" s="38"/>
      <c r="C31" s="38"/>
      <c r="D31" s="38"/>
      <c r="E31" s="38"/>
      <c r="F31" s="38"/>
      <c r="G31" s="119"/>
      <c r="H31" s="120"/>
      <c r="I31" s="120"/>
      <c r="J31" s="120"/>
      <c r="K31" s="120"/>
      <c r="L31" s="120"/>
      <c r="M31" s="119"/>
      <c r="N31" s="120"/>
      <c r="O31" s="120"/>
      <c r="P31" s="119"/>
      <c r="Q31" s="120"/>
      <c r="R31" s="120"/>
      <c r="S31" s="120"/>
      <c r="T31" s="120"/>
      <c r="U31" s="120"/>
      <c r="V31" s="119"/>
      <c r="W31" s="120"/>
      <c r="X31" s="120"/>
      <c r="Y31" s="119"/>
      <c r="Z31" s="120"/>
      <c r="AA31" s="120"/>
      <c r="AB31" s="120"/>
      <c r="AC31" s="120"/>
      <c r="AD31" s="120"/>
      <c r="AE31" s="119"/>
      <c r="AF31" s="120"/>
      <c r="AG31" s="120"/>
      <c r="AH31" s="119"/>
      <c r="AI31" s="120"/>
      <c r="AJ31" s="120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</row>
    <row r="32">
      <c r="A32" s="38"/>
      <c r="B32" s="38"/>
      <c r="C32" s="38"/>
      <c r="D32" s="38"/>
      <c r="E32" s="38"/>
      <c r="F32" s="38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</row>
    <row r="33">
      <c r="A33" s="48"/>
      <c r="B33" s="38"/>
      <c r="C33" s="38"/>
      <c r="D33" s="48"/>
      <c r="E33" s="48"/>
      <c r="F33" s="48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</row>
    <row r="34">
      <c r="A34" s="114" t="str">
        <f>CONCATENATE(B4," 
",C4)</f>
        <v>Segunda 
Manhã</v>
      </c>
      <c r="B34" s="38"/>
      <c r="C34" s="38"/>
      <c r="D34" s="93">
        <v>0.4583333333333333</v>
      </c>
      <c r="E34" s="93">
        <v>0.4930555555555556</v>
      </c>
      <c r="F34" s="94" t="s">
        <v>15</v>
      </c>
      <c r="G34" s="118" t="str">
        <f>IFERROR(__xludf.DUMMYFUNCTION("""COMPUTED_VALUE"""),"Inglês")</f>
        <v>Inglês</v>
      </c>
      <c r="H34" s="118" t="str">
        <f>IFERROR(__xludf.DUMMYFUNCTION("""COMPUTED_VALUE""")," ")</f>
        <v> </v>
      </c>
      <c r="I34" s="118" t="str">
        <f>IFERROR(__xludf.DUMMYFUNCTION("""COMPUTED_VALUE""")," ")</f>
        <v> </v>
      </c>
      <c r="J34" s="118" t="str">
        <f>IFERROR(__xludf.DUMMYFUNCTION("""COMPUTED_VALUE""")," ")</f>
        <v> </v>
      </c>
      <c r="K34" s="118" t="str">
        <f>IFERROR(__xludf.DUMMYFUNCTION("""COMPUTED_VALUE""")," ")</f>
        <v> </v>
      </c>
      <c r="L34" s="118" t="str">
        <f>IFERROR(__xludf.DUMMYFUNCTION("""COMPUTED_VALUE""")," ")</f>
        <v> </v>
      </c>
      <c r="M34" s="118" t="str">
        <f>IFERROR(__xludf.DUMMYFUNCTION("""COMPUTED_VALUE"""),"Prog.o p/ Disp. Móveis e Seg. em IoT")</f>
        <v>Prog.o p/ Disp. Móveis e Seg. em IoT</v>
      </c>
      <c r="N34" s="118" t="str">
        <f>IFERROR(__xludf.DUMMYFUNCTION("""COMPUTED_VALUE""")," ")</f>
        <v> </v>
      </c>
      <c r="O34" s="118" t="str">
        <f>IFERROR(__xludf.DUMMYFUNCTION("""COMPUTED_VALUE""")," ")</f>
        <v> </v>
      </c>
      <c r="P34" s="118" t="str">
        <f>IFERROR(__xludf.DUMMYFUNCTION("""COMPUTED_VALUE""")," ")</f>
        <v> </v>
      </c>
      <c r="Q34" s="118" t="str">
        <f>IFERROR(__xludf.DUMMYFUNCTION("""COMPUTED_VALUE""")," ")</f>
        <v> </v>
      </c>
      <c r="R34" s="118" t="str">
        <f>IFERROR(__xludf.DUMMYFUNCTION("""COMPUTED_VALUE""")," ")</f>
        <v> </v>
      </c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</row>
    <row r="35">
      <c r="A35" s="38"/>
      <c r="B35" s="38"/>
      <c r="C35" s="38"/>
      <c r="D35" s="38"/>
      <c r="E35" s="38"/>
      <c r="F35" s="38"/>
      <c r="G35" s="119" t="str">
        <f>IFERROR(__xludf.DUMMYFUNCTION("""COMPUTED_VALUE"""),"Tânia")</f>
        <v>Tânia</v>
      </c>
      <c r="H35" s="119"/>
      <c r="I35" s="120"/>
      <c r="J35" s="120"/>
      <c r="K35" s="119"/>
      <c r="L35" s="120"/>
      <c r="M35" s="119" t="str">
        <f>IFERROR(__xludf.DUMMYFUNCTION("""COMPUTED_VALUE"""),"Emerson")</f>
        <v>Emerson</v>
      </c>
      <c r="N35" s="119"/>
      <c r="O35" s="120"/>
      <c r="P35" s="119"/>
      <c r="Q35" s="119"/>
      <c r="R35" s="120"/>
      <c r="S35" s="120"/>
      <c r="T35" s="119"/>
      <c r="U35" s="120"/>
      <c r="V35" s="119"/>
      <c r="W35" s="119"/>
      <c r="X35" s="120"/>
      <c r="Y35" s="119"/>
      <c r="Z35" s="119"/>
      <c r="AA35" s="120"/>
      <c r="AB35" s="120"/>
      <c r="AC35" s="119"/>
      <c r="AD35" s="120"/>
      <c r="AE35" s="119"/>
      <c r="AF35" s="119"/>
      <c r="AG35" s="120"/>
      <c r="AH35" s="119"/>
      <c r="AI35" s="119"/>
      <c r="AJ35" s="120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</row>
    <row r="36">
      <c r="A36" s="38"/>
      <c r="B36" s="38"/>
      <c r="C36" s="38"/>
      <c r="D36" s="38"/>
      <c r="E36" s="38"/>
      <c r="F36" s="38"/>
      <c r="G36" s="119"/>
      <c r="H36" s="120"/>
      <c r="I36" s="120"/>
      <c r="J36" s="120"/>
      <c r="K36" s="120"/>
      <c r="L36" s="120"/>
      <c r="M36" s="119"/>
      <c r="N36" s="120"/>
      <c r="O36" s="120"/>
      <c r="P36" s="119"/>
      <c r="Q36" s="120"/>
      <c r="R36" s="120"/>
      <c r="S36" s="120"/>
      <c r="T36" s="120"/>
      <c r="U36" s="120"/>
      <c r="V36" s="119"/>
      <c r="W36" s="120"/>
      <c r="X36" s="120"/>
      <c r="Y36" s="119"/>
      <c r="Z36" s="120"/>
      <c r="AA36" s="120"/>
      <c r="AB36" s="120"/>
      <c r="AC36" s="120"/>
      <c r="AD36" s="120"/>
      <c r="AE36" s="119"/>
      <c r="AF36" s="120"/>
      <c r="AG36" s="120"/>
      <c r="AH36" s="119"/>
      <c r="AI36" s="120"/>
      <c r="AJ36" s="120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</row>
    <row r="37">
      <c r="A37" s="38"/>
      <c r="B37" s="38"/>
      <c r="C37" s="38"/>
      <c r="D37" s="38"/>
      <c r="E37" s="38"/>
      <c r="F37" s="38"/>
      <c r="G37" s="119"/>
      <c r="H37" s="120"/>
      <c r="I37" s="120"/>
      <c r="J37" s="120"/>
      <c r="K37" s="120"/>
      <c r="L37" s="120"/>
      <c r="M37" s="119"/>
      <c r="N37" s="120"/>
      <c r="O37" s="120"/>
      <c r="P37" s="119"/>
      <c r="Q37" s="120"/>
      <c r="R37" s="120"/>
      <c r="S37" s="120"/>
      <c r="T37" s="120"/>
      <c r="U37" s="120"/>
      <c r="V37" s="119"/>
      <c r="W37" s="120"/>
      <c r="X37" s="120"/>
      <c r="Y37" s="119"/>
      <c r="Z37" s="120"/>
      <c r="AA37" s="120"/>
      <c r="AB37" s="120"/>
      <c r="AC37" s="120"/>
      <c r="AD37" s="120"/>
      <c r="AE37" s="119"/>
      <c r="AF37" s="120"/>
      <c r="AG37" s="120"/>
      <c r="AH37" s="119"/>
      <c r="AI37" s="120"/>
      <c r="AJ37" s="120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</row>
    <row r="38">
      <c r="A38" s="38"/>
      <c r="B38" s="38"/>
      <c r="C38" s="38"/>
      <c r="D38" s="38"/>
      <c r="E38" s="38"/>
      <c r="F38" s="38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</row>
    <row r="39">
      <c r="A39" s="48"/>
      <c r="B39" s="38"/>
      <c r="C39" s="38"/>
      <c r="D39" s="48"/>
      <c r="E39" s="48"/>
      <c r="F39" s="48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</row>
    <row r="40">
      <c r="A40" s="121"/>
      <c r="B40" s="38"/>
      <c r="C40" s="38"/>
      <c r="D40" s="88">
        <v>0.4930555555555556</v>
      </c>
      <c r="E40" s="88">
        <v>0.5</v>
      </c>
      <c r="F40" s="89" t="s">
        <v>13</v>
      </c>
      <c r="G40" s="81" t="str">
        <f>IFERROR(__xludf.DUMMYFUNCTION("""COMPUTED_VALUE"""),"Intervalo")</f>
        <v>Intervalo</v>
      </c>
      <c r="H40" s="81" t="str">
        <f>IFERROR(__xludf.DUMMYFUNCTION("""COMPUTED_VALUE"""),"Intervalo")</f>
        <v>Intervalo</v>
      </c>
      <c r="I40" s="81" t="str">
        <f>IFERROR(__xludf.DUMMYFUNCTION("""COMPUTED_VALUE"""),"Intervalo")</f>
        <v>Intervalo</v>
      </c>
      <c r="J40" s="81" t="str">
        <f>IFERROR(__xludf.DUMMYFUNCTION("""COMPUTED_VALUE"""),"Intervalo")</f>
        <v>Intervalo</v>
      </c>
      <c r="K40" s="81"/>
      <c r="L40" s="81" t="str">
        <f>IFERROR(__xludf.DUMMYFUNCTION("""COMPUTED_VALUE"""),"Intervalo")</f>
        <v>Intervalo</v>
      </c>
      <c r="M40" s="81" t="str">
        <f>IFERROR(__xludf.DUMMYFUNCTION("""COMPUTED_VALUE"""),"Intervalo")</f>
        <v>Intervalo</v>
      </c>
      <c r="N40" s="81"/>
      <c r="O40" s="81" t="str">
        <f>IFERROR(__xludf.DUMMYFUNCTION("""COMPUTED_VALUE"""),"Intervalo")</f>
        <v>Intervalo</v>
      </c>
      <c r="P40" s="81" t="str">
        <f>IFERROR(__xludf.DUMMYFUNCTION("""COMPUTED_VALUE"""),"Intervalo")</f>
        <v>Intervalo</v>
      </c>
      <c r="Q40" s="81"/>
      <c r="R40" s="81" t="str">
        <f>IFERROR(__xludf.DUMMYFUNCTION("""COMPUTED_VALUE"""),"Intervalo")</f>
        <v>Intervalo</v>
      </c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</row>
    <row r="41">
      <c r="A41" s="121"/>
      <c r="B41" s="38"/>
      <c r="C41" s="38"/>
      <c r="D41" s="90"/>
      <c r="E41" s="90"/>
      <c r="F41" s="91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</row>
    <row r="42">
      <c r="A42" s="121"/>
      <c r="B42" s="38"/>
      <c r="C42" s="38"/>
      <c r="D42" s="90"/>
      <c r="E42" s="90"/>
      <c r="F42" s="91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</row>
    <row r="43">
      <c r="A43" s="121"/>
      <c r="B43" s="38"/>
      <c r="C43" s="38"/>
      <c r="D43" s="90"/>
      <c r="E43" s="90"/>
      <c r="F43" s="91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</row>
    <row r="44">
      <c r="A44" s="121"/>
      <c r="B44" s="38"/>
      <c r="C44" s="38"/>
      <c r="D44" s="90"/>
      <c r="E44" s="90"/>
      <c r="F44" s="91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</row>
    <row r="45">
      <c r="A45" s="121"/>
      <c r="B45" s="38"/>
      <c r="C45" s="48"/>
      <c r="D45" s="90"/>
      <c r="E45" s="90"/>
      <c r="F45" s="91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</row>
    <row r="46">
      <c r="A46" s="114" t="str">
        <f>CONCATENATE(B4," 
",C46)</f>
        <v>Segunda 
Tarde</v>
      </c>
      <c r="B46" s="38"/>
      <c r="C46" s="115" t="s">
        <v>36</v>
      </c>
      <c r="D46" s="93">
        <v>0.5</v>
      </c>
      <c r="E46" s="93">
        <v>0.5347222222222222</v>
      </c>
      <c r="F46" s="94" t="s">
        <v>16</v>
      </c>
      <c r="G46" s="118" t="str">
        <f>IFERROR(__xludf.DUMMYFUNCTION("""COMPUTED_VALUE""")," ")</f>
        <v> </v>
      </c>
      <c r="H46" s="118" t="str">
        <f>IFERROR(__xludf.DUMMYFUNCTION("""COMPUTED_VALUE""")," ")</f>
        <v> </v>
      </c>
      <c r="I46" s="118" t="str">
        <f>IFERROR(__xludf.DUMMYFUNCTION("""COMPUTED_VALUE""")," ")</f>
        <v> </v>
      </c>
      <c r="J46" s="118" t="str">
        <f>IFERROR(__xludf.DUMMYFUNCTION("""COMPUTED_VALUE""")," ")</f>
        <v> </v>
      </c>
      <c r="K46" s="118" t="str">
        <f>IFERROR(__xludf.DUMMYFUNCTION("""COMPUTED_VALUE""")," ")</f>
        <v> </v>
      </c>
      <c r="L46" s="118" t="str">
        <f>IFERROR(__xludf.DUMMYFUNCTION("""COMPUTED_VALUE""")," ")</f>
        <v> </v>
      </c>
      <c r="M46" s="118" t="str">
        <f>IFERROR(__xludf.DUMMYFUNCTION("""COMPUTED_VALUE""")," ")</f>
        <v> </v>
      </c>
      <c r="N46" s="118" t="str">
        <f>IFERROR(__xludf.DUMMYFUNCTION("""COMPUTED_VALUE""")," ")</f>
        <v> </v>
      </c>
      <c r="O46" s="118" t="str">
        <f>IFERROR(__xludf.DUMMYFUNCTION("""COMPUTED_VALUE""")," ")</f>
        <v> </v>
      </c>
      <c r="P46" s="118" t="str">
        <f>IFERROR(__xludf.DUMMYFUNCTION("""COMPUTED_VALUE""")," ")</f>
        <v> </v>
      </c>
      <c r="Q46" s="118" t="str">
        <f>IFERROR(__xludf.DUMMYFUNCTION("""COMPUTED_VALUE""")," ")</f>
        <v> </v>
      </c>
      <c r="R46" s="118" t="str">
        <f>IFERROR(__xludf.DUMMYFUNCTION("""COMPUTED_VALUE""")," ")</f>
        <v> </v>
      </c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</row>
    <row r="47">
      <c r="A47" s="38"/>
      <c r="B47" s="38"/>
      <c r="C47" s="38"/>
      <c r="D47" s="38"/>
      <c r="E47" s="38"/>
      <c r="F47" s="38"/>
      <c r="G47" s="119"/>
      <c r="H47" s="119"/>
      <c r="I47" s="120"/>
      <c r="J47" s="120"/>
      <c r="K47" s="119"/>
      <c r="L47" s="120"/>
      <c r="M47" s="119"/>
      <c r="N47" s="119"/>
      <c r="O47" s="120"/>
      <c r="P47" s="119"/>
      <c r="Q47" s="119"/>
      <c r="R47" s="120"/>
      <c r="S47" s="120"/>
      <c r="T47" s="119"/>
      <c r="U47" s="120"/>
      <c r="V47" s="119"/>
      <c r="W47" s="119"/>
      <c r="X47" s="120"/>
      <c r="Y47" s="119"/>
      <c r="Z47" s="119"/>
      <c r="AA47" s="120"/>
      <c r="AB47" s="120"/>
      <c r="AC47" s="119"/>
      <c r="AD47" s="120"/>
      <c r="AE47" s="119"/>
      <c r="AF47" s="119"/>
      <c r="AG47" s="120"/>
      <c r="AH47" s="119"/>
      <c r="AI47" s="119"/>
      <c r="AJ47" s="120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>
      <c r="A48" s="38"/>
      <c r="B48" s="38"/>
      <c r="C48" s="38"/>
      <c r="D48" s="38"/>
      <c r="E48" s="38"/>
      <c r="F48" s="38"/>
      <c r="G48" s="119"/>
      <c r="H48" s="120"/>
      <c r="I48" s="120"/>
      <c r="J48" s="120"/>
      <c r="K48" s="120"/>
      <c r="L48" s="120"/>
      <c r="M48" s="119"/>
      <c r="N48" s="120"/>
      <c r="O48" s="120"/>
      <c r="P48" s="119"/>
      <c r="Q48" s="120"/>
      <c r="R48" s="120"/>
      <c r="S48" s="120"/>
      <c r="T48" s="120"/>
      <c r="U48" s="120"/>
      <c r="V48" s="119"/>
      <c r="W48" s="120"/>
      <c r="X48" s="120"/>
      <c r="Y48" s="119"/>
      <c r="Z48" s="120"/>
      <c r="AA48" s="120"/>
      <c r="AB48" s="120"/>
      <c r="AC48" s="120"/>
      <c r="AD48" s="120"/>
      <c r="AE48" s="119"/>
      <c r="AF48" s="120"/>
      <c r="AG48" s="120"/>
      <c r="AH48" s="119"/>
      <c r="AI48" s="120"/>
      <c r="AJ48" s="120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</row>
    <row r="49">
      <c r="A49" s="38"/>
      <c r="B49" s="38"/>
      <c r="C49" s="38"/>
      <c r="D49" s="38"/>
      <c r="E49" s="38"/>
      <c r="F49" s="38"/>
      <c r="G49" s="119"/>
      <c r="H49" s="120"/>
      <c r="I49" s="120"/>
      <c r="J49" s="120"/>
      <c r="K49" s="120"/>
      <c r="L49" s="120"/>
      <c r="M49" s="119"/>
      <c r="N49" s="120"/>
      <c r="O49" s="120"/>
      <c r="P49" s="119"/>
      <c r="Q49" s="120"/>
      <c r="R49" s="120"/>
      <c r="S49" s="120"/>
      <c r="T49" s="120"/>
      <c r="U49" s="120"/>
      <c r="V49" s="119"/>
      <c r="W49" s="120"/>
      <c r="X49" s="120"/>
      <c r="Y49" s="119"/>
      <c r="Z49" s="120"/>
      <c r="AA49" s="120"/>
      <c r="AB49" s="120"/>
      <c r="AC49" s="120"/>
      <c r="AD49" s="120"/>
      <c r="AE49" s="119"/>
      <c r="AF49" s="120"/>
      <c r="AG49" s="120"/>
      <c r="AH49" s="119"/>
      <c r="AI49" s="120"/>
      <c r="AJ49" s="120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</row>
    <row r="50">
      <c r="A50" s="38"/>
      <c r="B50" s="38"/>
      <c r="C50" s="38"/>
      <c r="D50" s="38"/>
      <c r="E50" s="38"/>
      <c r="F50" s="38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</row>
    <row r="51">
      <c r="A51" s="48"/>
      <c r="B51" s="38"/>
      <c r="C51" s="38"/>
      <c r="D51" s="48"/>
      <c r="E51" s="48"/>
      <c r="F51" s="48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</row>
    <row r="52">
      <c r="A52" s="114" t="str">
        <f>CONCATENATE(B4," 
",C46)</f>
        <v>Segunda 
Tarde</v>
      </c>
      <c r="B52" s="38"/>
      <c r="C52" s="38"/>
      <c r="D52" s="93">
        <v>0.5347222222222222</v>
      </c>
      <c r="E52" s="93">
        <v>0.5694444444444444</v>
      </c>
      <c r="F52" s="116" t="s">
        <v>17</v>
      </c>
      <c r="G52" s="118" t="str">
        <f>IFERROR(__xludf.DUMMYFUNCTION("""COMPUTED_VALUE""")," ")</f>
        <v> </v>
      </c>
      <c r="H52" s="118" t="str">
        <f>IFERROR(__xludf.DUMMYFUNCTION("""COMPUTED_VALUE""")," ")</f>
        <v> </v>
      </c>
      <c r="I52" s="118" t="str">
        <f>IFERROR(__xludf.DUMMYFUNCTION("""COMPUTED_VALUE""")," ")</f>
        <v> </v>
      </c>
      <c r="J52" s="118" t="str">
        <f>IFERROR(__xludf.DUMMYFUNCTION("""COMPUTED_VALUE""")," ")</f>
        <v> </v>
      </c>
      <c r="K52" s="118" t="str">
        <f>IFERROR(__xludf.DUMMYFUNCTION("""COMPUTED_VALUE""")," ")</f>
        <v> </v>
      </c>
      <c r="L52" s="118" t="str">
        <f>IFERROR(__xludf.DUMMYFUNCTION("""COMPUTED_VALUE""")," ")</f>
        <v> </v>
      </c>
      <c r="M52" s="118" t="str">
        <f>IFERROR(__xludf.DUMMYFUNCTION("""COMPUTED_VALUE""")," ")</f>
        <v> </v>
      </c>
      <c r="N52" s="118" t="str">
        <f>IFERROR(__xludf.DUMMYFUNCTION("""COMPUTED_VALUE""")," ")</f>
        <v> </v>
      </c>
      <c r="O52" s="118" t="str">
        <f>IFERROR(__xludf.DUMMYFUNCTION("""COMPUTED_VALUE""")," ")</f>
        <v> </v>
      </c>
      <c r="P52" s="118" t="str">
        <f>IFERROR(__xludf.DUMMYFUNCTION("""COMPUTED_VALUE""")," ")</f>
        <v> </v>
      </c>
      <c r="Q52" s="118" t="str">
        <f>IFERROR(__xludf.DUMMYFUNCTION("""COMPUTED_VALUE""")," ")</f>
        <v> </v>
      </c>
      <c r="R52" s="118" t="str">
        <f>IFERROR(__xludf.DUMMYFUNCTION("""COMPUTED_VALUE""")," ")</f>
        <v> </v>
      </c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</row>
    <row r="53">
      <c r="A53" s="38"/>
      <c r="B53" s="38"/>
      <c r="C53" s="38"/>
      <c r="D53" s="38"/>
      <c r="E53" s="38"/>
      <c r="F53" s="38"/>
      <c r="G53" s="119"/>
      <c r="H53" s="119"/>
      <c r="I53" s="120"/>
      <c r="J53" s="120"/>
      <c r="K53" s="119"/>
      <c r="L53" s="120"/>
      <c r="M53" s="119"/>
      <c r="N53" s="119"/>
      <c r="O53" s="120"/>
      <c r="P53" s="119"/>
      <c r="Q53" s="119"/>
      <c r="R53" s="120"/>
      <c r="S53" s="120"/>
      <c r="T53" s="119"/>
      <c r="U53" s="120"/>
      <c r="V53" s="119"/>
      <c r="W53" s="119"/>
      <c r="X53" s="120"/>
      <c r="Y53" s="119"/>
      <c r="Z53" s="119"/>
      <c r="AA53" s="120"/>
      <c r="AB53" s="120"/>
      <c r="AC53" s="119"/>
      <c r="AD53" s="120"/>
      <c r="AE53" s="119"/>
      <c r="AF53" s="119"/>
      <c r="AG53" s="120"/>
      <c r="AH53" s="119"/>
      <c r="AI53" s="119"/>
      <c r="AJ53" s="120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</row>
    <row r="54">
      <c r="A54" s="38"/>
      <c r="B54" s="38"/>
      <c r="C54" s="38"/>
      <c r="D54" s="38"/>
      <c r="E54" s="38"/>
      <c r="F54" s="38"/>
      <c r="G54" s="119"/>
      <c r="H54" s="120"/>
      <c r="I54" s="120"/>
      <c r="J54" s="120"/>
      <c r="K54" s="120"/>
      <c r="L54" s="120"/>
      <c r="M54" s="119"/>
      <c r="N54" s="120"/>
      <c r="O54" s="120"/>
      <c r="P54" s="119"/>
      <c r="Q54" s="120"/>
      <c r="R54" s="120"/>
      <c r="S54" s="120"/>
      <c r="T54" s="120"/>
      <c r="U54" s="120"/>
      <c r="V54" s="119"/>
      <c r="W54" s="120"/>
      <c r="X54" s="120"/>
      <c r="Y54" s="119"/>
      <c r="Z54" s="120"/>
      <c r="AA54" s="120"/>
      <c r="AB54" s="120"/>
      <c r="AC54" s="120"/>
      <c r="AD54" s="120"/>
      <c r="AE54" s="119"/>
      <c r="AF54" s="120"/>
      <c r="AG54" s="120"/>
      <c r="AH54" s="119"/>
      <c r="AI54" s="120"/>
      <c r="AJ54" s="120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</row>
    <row r="55">
      <c r="A55" s="38"/>
      <c r="B55" s="38"/>
      <c r="C55" s="38"/>
      <c r="D55" s="38"/>
      <c r="E55" s="38"/>
      <c r="F55" s="38"/>
      <c r="G55" s="119"/>
      <c r="H55" s="120"/>
      <c r="I55" s="120"/>
      <c r="J55" s="120"/>
      <c r="K55" s="120"/>
      <c r="L55" s="120"/>
      <c r="M55" s="119"/>
      <c r="N55" s="120"/>
      <c r="O55" s="120"/>
      <c r="P55" s="119"/>
      <c r="Q55" s="120"/>
      <c r="R55" s="120"/>
      <c r="S55" s="120"/>
      <c r="T55" s="120"/>
      <c r="U55" s="120"/>
      <c r="V55" s="119"/>
      <c r="W55" s="120"/>
      <c r="X55" s="120"/>
      <c r="Y55" s="119"/>
      <c r="Z55" s="120"/>
      <c r="AA55" s="120"/>
      <c r="AB55" s="120"/>
      <c r="AC55" s="120"/>
      <c r="AD55" s="120"/>
      <c r="AE55" s="119"/>
      <c r="AF55" s="120"/>
      <c r="AG55" s="120"/>
      <c r="AH55" s="119"/>
      <c r="AI55" s="120"/>
      <c r="AJ55" s="120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</row>
    <row r="56">
      <c r="A56" s="38"/>
      <c r="B56" s="38"/>
      <c r="C56" s="38"/>
      <c r="D56" s="38"/>
      <c r="E56" s="38"/>
      <c r="F56" s="38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</row>
    <row r="57">
      <c r="A57" s="48"/>
      <c r="B57" s="38"/>
      <c r="C57" s="38"/>
      <c r="D57" s="48"/>
      <c r="E57" s="48"/>
      <c r="F57" s="48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</row>
    <row r="58">
      <c r="A58" s="114" t="str">
        <f>CONCATENATE(B4," 
",C46)</f>
        <v>Segunda 
Tarde</v>
      </c>
      <c r="B58" s="38"/>
      <c r="C58" s="38"/>
      <c r="D58" s="93">
        <v>0.5694444444444444</v>
      </c>
      <c r="E58" s="93">
        <v>0.6041666666666666</v>
      </c>
      <c r="F58" s="116" t="s">
        <v>18</v>
      </c>
      <c r="G58" s="118" t="str">
        <f>IFERROR(__xludf.DUMMYFUNCTION("""COMPUTED_VALUE""")," ")</f>
        <v> </v>
      </c>
      <c r="H58" s="118" t="str">
        <f>IFERROR(__xludf.DUMMYFUNCTION("""COMPUTED_VALUE""")," ")</f>
        <v> </v>
      </c>
      <c r="I58" s="118" t="str">
        <f>IFERROR(__xludf.DUMMYFUNCTION("""COMPUTED_VALUE""")," ")</f>
        <v> </v>
      </c>
      <c r="J58" s="118" t="str">
        <f>IFERROR(__xludf.DUMMYFUNCTION("""COMPUTED_VALUE""")," ")</f>
        <v> </v>
      </c>
      <c r="K58" s="118" t="str">
        <f>IFERROR(__xludf.DUMMYFUNCTION("""COMPUTED_VALUE""")," ")</f>
        <v> </v>
      </c>
      <c r="L58" s="118" t="str">
        <f>IFERROR(__xludf.DUMMYFUNCTION("""COMPUTED_VALUE""")," ")</f>
        <v> </v>
      </c>
      <c r="M58" s="118" t="str">
        <f>IFERROR(__xludf.DUMMYFUNCTION("""COMPUTED_VALUE""")," ")</f>
        <v> </v>
      </c>
      <c r="N58" s="118" t="str">
        <f>IFERROR(__xludf.DUMMYFUNCTION("""COMPUTED_VALUE""")," ")</f>
        <v> </v>
      </c>
      <c r="O58" s="118" t="str">
        <f>IFERROR(__xludf.DUMMYFUNCTION("""COMPUTED_VALUE""")," ")</f>
        <v> </v>
      </c>
      <c r="P58" s="118" t="str">
        <f>IFERROR(__xludf.DUMMYFUNCTION("""COMPUTED_VALUE""")," ")</f>
        <v> </v>
      </c>
      <c r="Q58" s="118" t="str">
        <f>IFERROR(__xludf.DUMMYFUNCTION("""COMPUTED_VALUE""")," ")</f>
        <v> </v>
      </c>
      <c r="R58" s="118" t="str">
        <f>IFERROR(__xludf.DUMMYFUNCTION("""COMPUTED_VALUE""")," ")</f>
        <v> </v>
      </c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</row>
    <row r="59">
      <c r="A59" s="38"/>
      <c r="B59" s="38"/>
      <c r="C59" s="38"/>
      <c r="D59" s="38"/>
      <c r="E59" s="38"/>
      <c r="F59" s="38"/>
      <c r="G59" s="119"/>
      <c r="H59" s="119"/>
      <c r="I59" s="120"/>
      <c r="J59" s="120"/>
      <c r="K59" s="119"/>
      <c r="L59" s="120"/>
      <c r="M59" s="119"/>
      <c r="N59" s="119"/>
      <c r="O59" s="120"/>
      <c r="P59" s="119"/>
      <c r="Q59" s="119"/>
      <c r="R59" s="120"/>
      <c r="S59" s="120"/>
      <c r="T59" s="119"/>
      <c r="U59" s="120"/>
      <c r="V59" s="119"/>
      <c r="W59" s="119"/>
      <c r="X59" s="120"/>
      <c r="Y59" s="119"/>
      <c r="Z59" s="119"/>
      <c r="AA59" s="120"/>
      <c r="AB59" s="120"/>
      <c r="AC59" s="119"/>
      <c r="AD59" s="120"/>
      <c r="AE59" s="119"/>
      <c r="AF59" s="119"/>
      <c r="AG59" s="120"/>
      <c r="AH59" s="119"/>
      <c r="AI59" s="119"/>
      <c r="AJ59" s="120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</row>
    <row r="60">
      <c r="A60" s="38"/>
      <c r="B60" s="38"/>
      <c r="C60" s="38"/>
      <c r="D60" s="38"/>
      <c r="E60" s="38"/>
      <c r="F60" s="38"/>
      <c r="G60" s="119"/>
      <c r="H60" s="120"/>
      <c r="I60" s="120"/>
      <c r="J60" s="120"/>
      <c r="K60" s="120"/>
      <c r="L60" s="120"/>
      <c r="M60" s="119"/>
      <c r="N60" s="120"/>
      <c r="O60" s="120"/>
      <c r="P60" s="119"/>
      <c r="Q60" s="120"/>
      <c r="R60" s="120"/>
      <c r="S60" s="120"/>
      <c r="T60" s="120"/>
      <c r="U60" s="120"/>
      <c r="V60" s="119"/>
      <c r="W60" s="120"/>
      <c r="X60" s="120"/>
      <c r="Y60" s="119"/>
      <c r="Z60" s="120"/>
      <c r="AA60" s="120"/>
      <c r="AB60" s="120"/>
      <c r="AC60" s="120"/>
      <c r="AD60" s="120"/>
      <c r="AE60" s="119"/>
      <c r="AF60" s="120"/>
      <c r="AG60" s="120"/>
      <c r="AH60" s="119"/>
      <c r="AI60" s="120"/>
      <c r="AJ60" s="120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</row>
    <row r="61">
      <c r="A61" s="38"/>
      <c r="B61" s="38"/>
      <c r="C61" s="38"/>
      <c r="D61" s="38"/>
      <c r="E61" s="38"/>
      <c r="F61" s="38"/>
      <c r="G61" s="119"/>
      <c r="H61" s="120"/>
      <c r="I61" s="120"/>
      <c r="J61" s="120"/>
      <c r="K61" s="120"/>
      <c r="L61" s="120"/>
      <c r="M61" s="119"/>
      <c r="N61" s="120"/>
      <c r="O61" s="120"/>
      <c r="P61" s="119"/>
      <c r="Q61" s="120"/>
      <c r="R61" s="120"/>
      <c r="S61" s="120"/>
      <c r="T61" s="120"/>
      <c r="U61" s="120"/>
      <c r="V61" s="119"/>
      <c r="W61" s="120"/>
      <c r="X61" s="120"/>
      <c r="Y61" s="119"/>
      <c r="Z61" s="120"/>
      <c r="AA61" s="120"/>
      <c r="AB61" s="120"/>
      <c r="AC61" s="120"/>
      <c r="AD61" s="120"/>
      <c r="AE61" s="119"/>
      <c r="AF61" s="120"/>
      <c r="AG61" s="120"/>
      <c r="AH61" s="119"/>
      <c r="AI61" s="120"/>
      <c r="AJ61" s="120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</row>
    <row r="62">
      <c r="A62" s="38"/>
      <c r="B62" s="38"/>
      <c r="C62" s="38"/>
      <c r="D62" s="38"/>
      <c r="E62" s="38"/>
      <c r="F62" s="38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</row>
    <row r="63">
      <c r="A63" s="48"/>
      <c r="B63" s="38"/>
      <c r="C63" s="38"/>
      <c r="D63" s="48"/>
      <c r="E63" s="48"/>
      <c r="F63" s="48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</row>
    <row r="64">
      <c r="A64" s="121"/>
      <c r="B64" s="38"/>
      <c r="C64" s="38"/>
      <c r="D64" s="88">
        <v>0.6041666666666666</v>
      </c>
      <c r="E64" s="88">
        <v>0.611111111111111</v>
      </c>
      <c r="F64" s="89" t="s">
        <v>13</v>
      </c>
      <c r="G64" s="81" t="str">
        <f>IFERROR(__xludf.DUMMYFUNCTION("""COMPUTED_VALUE"""),"Intervalo")</f>
        <v>Intervalo</v>
      </c>
      <c r="H64" s="81" t="str">
        <f>IFERROR(__xludf.DUMMYFUNCTION("""COMPUTED_VALUE"""),"Intervalo")</f>
        <v>Intervalo</v>
      </c>
      <c r="I64" s="81" t="str">
        <f>IFERROR(__xludf.DUMMYFUNCTION("""COMPUTED_VALUE"""),"Intervalo")</f>
        <v>Intervalo</v>
      </c>
      <c r="J64" s="81" t="str">
        <f>IFERROR(__xludf.DUMMYFUNCTION("""COMPUTED_VALUE"""),"Intervalo")</f>
        <v>Intervalo</v>
      </c>
      <c r="K64" s="81"/>
      <c r="L64" s="81" t="str">
        <f>IFERROR(__xludf.DUMMYFUNCTION("""COMPUTED_VALUE"""),"Intervalo")</f>
        <v>Intervalo</v>
      </c>
      <c r="M64" s="123" t="str">
        <f>IFERROR(__xludf.DUMMYFUNCTION("""COMPUTED_VALUE"""),"Intervalo")</f>
        <v>Intervalo</v>
      </c>
      <c r="N64" s="81"/>
      <c r="O64" s="81" t="str">
        <f>IFERROR(__xludf.DUMMYFUNCTION("""COMPUTED_VALUE"""),"Intervalo")</f>
        <v>Intervalo</v>
      </c>
      <c r="P64" s="81" t="str">
        <f>IFERROR(__xludf.DUMMYFUNCTION("""COMPUTED_VALUE"""),"Intervalo")</f>
        <v>Intervalo</v>
      </c>
      <c r="Q64" s="81"/>
      <c r="R64" s="81" t="str">
        <f>IFERROR(__xludf.DUMMYFUNCTION("""COMPUTED_VALUE"""),"Intervalo")</f>
        <v>Intervalo</v>
      </c>
      <c r="S64" s="81"/>
      <c r="T64" s="81"/>
      <c r="U64" s="81"/>
      <c r="V64" s="123"/>
      <c r="W64" s="81"/>
      <c r="X64" s="81"/>
      <c r="Y64" s="81"/>
      <c r="Z64" s="81"/>
      <c r="AA64" s="81"/>
      <c r="AB64" s="81"/>
      <c r="AC64" s="81"/>
      <c r="AD64" s="81"/>
      <c r="AE64" s="123"/>
      <c r="AF64" s="81"/>
      <c r="AG64" s="81"/>
      <c r="AH64" s="81"/>
      <c r="AI64" s="81"/>
      <c r="AJ64" s="81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</row>
    <row r="65">
      <c r="A65" s="121"/>
      <c r="B65" s="38"/>
      <c r="C65" s="38"/>
      <c r="D65" s="90"/>
      <c r="E65" s="90"/>
      <c r="F65" s="91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</row>
    <row r="66">
      <c r="A66" s="121"/>
      <c r="B66" s="38"/>
      <c r="C66" s="38"/>
      <c r="D66" s="90"/>
      <c r="E66" s="90"/>
      <c r="F66" s="91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</row>
    <row r="67">
      <c r="A67" s="121"/>
      <c r="B67" s="38"/>
      <c r="C67" s="38"/>
      <c r="D67" s="90"/>
      <c r="E67" s="90"/>
      <c r="F67" s="91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</row>
    <row r="68">
      <c r="A68" s="121"/>
      <c r="B68" s="38"/>
      <c r="C68" s="38"/>
      <c r="D68" s="90"/>
      <c r="E68" s="90"/>
      <c r="F68" s="91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</row>
    <row r="69">
      <c r="A69" s="121"/>
      <c r="B69" s="38"/>
      <c r="C69" s="38"/>
      <c r="D69" s="90"/>
      <c r="E69" s="90"/>
      <c r="F69" s="91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</row>
    <row r="70">
      <c r="A70" s="114" t="str">
        <f>CONCATENATE(B4," 
",C46)</f>
        <v>Segunda 
Tarde</v>
      </c>
      <c r="B70" s="38"/>
      <c r="C70" s="38"/>
      <c r="D70" s="93">
        <v>0.611111111111111</v>
      </c>
      <c r="E70" s="93">
        <v>0.6458333333333334</v>
      </c>
      <c r="F70" s="94" t="s">
        <v>19</v>
      </c>
      <c r="G70" s="118" t="str">
        <f>IFERROR(__xludf.DUMMYFUNCTION("""COMPUTED_VALUE""")," ")</f>
        <v> </v>
      </c>
      <c r="H70" s="118" t="str">
        <f>IFERROR(__xludf.DUMMYFUNCTION("""COMPUTED_VALUE""")," ")</f>
        <v> </v>
      </c>
      <c r="I70" s="118" t="str">
        <f>IFERROR(__xludf.DUMMYFUNCTION("""COMPUTED_VALUE""")," ")</f>
        <v> </v>
      </c>
      <c r="J70" s="118" t="str">
        <f>IFERROR(__xludf.DUMMYFUNCTION("""COMPUTED_VALUE""")," ")</f>
        <v> </v>
      </c>
      <c r="K70" s="118" t="str">
        <f>IFERROR(__xludf.DUMMYFUNCTION("""COMPUTED_VALUE""")," ")</f>
        <v> </v>
      </c>
      <c r="L70" s="118" t="str">
        <f>IFERROR(__xludf.DUMMYFUNCTION("""COMPUTED_VALUE""")," ")</f>
        <v> </v>
      </c>
      <c r="M70" s="118" t="str">
        <f>IFERROR(__xludf.DUMMYFUNCTION("""COMPUTED_VALUE""")," ")</f>
        <v> </v>
      </c>
      <c r="N70" s="118" t="str">
        <f>IFERROR(__xludf.DUMMYFUNCTION("""COMPUTED_VALUE""")," ")</f>
        <v> </v>
      </c>
      <c r="O70" s="118" t="str">
        <f>IFERROR(__xludf.DUMMYFUNCTION("""COMPUTED_VALUE""")," ")</f>
        <v> </v>
      </c>
      <c r="P70" s="118" t="str">
        <f>IFERROR(__xludf.DUMMYFUNCTION("""COMPUTED_VALUE""")," ")</f>
        <v> </v>
      </c>
      <c r="Q70" s="118" t="str">
        <f>IFERROR(__xludf.DUMMYFUNCTION("""COMPUTED_VALUE""")," ")</f>
        <v> </v>
      </c>
      <c r="R70" s="118" t="str">
        <f>IFERROR(__xludf.DUMMYFUNCTION("""COMPUTED_VALUE""")," ")</f>
        <v> </v>
      </c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</row>
    <row r="71">
      <c r="A71" s="38"/>
      <c r="B71" s="38"/>
      <c r="C71" s="38"/>
      <c r="D71" s="38"/>
      <c r="E71" s="38"/>
      <c r="F71" s="38"/>
      <c r="G71" s="119"/>
      <c r="H71" s="119"/>
      <c r="I71" s="120"/>
      <c r="J71" s="120"/>
      <c r="K71" s="119"/>
      <c r="L71" s="120"/>
      <c r="M71" s="119"/>
      <c r="N71" s="119"/>
      <c r="O71" s="120"/>
      <c r="P71" s="119"/>
      <c r="Q71" s="119"/>
      <c r="R71" s="120"/>
      <c r="S71" s="120"/>
      <c r="T71" s="119"/>
      <c r="U71" s="120"/>
      <c r="V71" s="119"/>
      <c r="W71" s="119"/>
      <c r="X71" s="120"/>
      <c r="Y71" s="119"/>
      <c r="Z71" s="119"/>
      <c r="AA71" s="120"/>
      <c r="AB71" s="120"/>
      <c r="AC71" s="119"/>
      <c r="AD71" s="120"/>
      <c r="AE71" s="119"/>
      <c r="AF71" s="119"/>
      <c r="AG71" s="120"/>
      <c r="AH71" s="119"/>
      <c r="AI71" s="119"/>
      <c r="AJ71" s="120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</row>
    <row r="72">
      <c r="A72" s="38"/>
      <c r="B72" s="38"/>
      <c r="C72" s="38"/>
      <c r="D72" s="38"/>
      <c r="E72" s="38"/>
      <c r="F72" s="38"/>
      <c r="G72" s="119"/>
      <c r="H72" s="120"/>
      <c r="I72" s="120"/>
      <c r="J72" s="120"/>
      <c r="K72" s="120"/>
      <c r="L72" s="120"/>
      <c r="M72" s="119"/>
      <c r="N72" s="120"/>
      <c r="O72" s="120"/>
      <c r="P72" s="119"/>
      <c r="Q72" s="120"/>
      <c r="R72" s="120"/>
      <c r="S72" s="120"/>
      <c r="T72" s="120"/>
      <c r="U72" s="120"/>
      <c r="V72" s="119"/>
      <c r="W72" s="120"/>
      <c r="X72" s="120"/>
      <c r="Y72" s="119"/>
      <c r="Z72" s="120"/>
      <c r="AA72" s="120"/>
      <c r="AB72" s="120"/>
      <c r="AC72" s="120"/>
      <c r="AD72" s="120"/>
      <c r="AE72" s="119"/>
      <c r="AF72" s="120"/>
      <c r="AG72" s="120"/>
      <c r="AH72" s="119"/>
      <c r="AI72" s="120"/>
      <c r="AJ72" s="120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</row>
    <row r="73">
      <c r="A73" s="38"/>
      <c r="B73" s="38"/>
      <c r="C73" s="38"/>
      <c r="D73" s="38"/>
      <c r="E73" s="38"/>
      <c r="F73" s="38"/>
      <c r="G73" s="119"/>
      <c r="H73" s="120"/>
      <c r="I73" s="120"/>
      <c r="J73" s="120"/>
      <c r="K73" s="120"/>
      <c r="L73" s="120"/>
      <c r="M73" s="119"/>
      <c r="N73" s="120"/>
      <c r="O73" s="120"/>
      <c r="P73" s="119"/>
      <c r="Q73" s="120"/>
      <c r="R73" s="120"/>
      <c r="S73" s="120"/>
      <c r="T73" s="120"/>
      <c r="U73" s="120"/>
      <c r="V73" s="119"/>
      <c r="W73" s="120"/>
      <c r="X73" s="120"/>
      <c r="Y73" s="119"/>
      <c r="Z73" s="120"/>
      <c r="AA73" s="120"/>
      <c r="AB73" s="120"/>
      <c r="AC73" s="120"/>
      <c r="AD73" s="120"/>
      <c r="AE73" s="119"/>
      <c r="AF73" s="120"/>
      <c r="AG73" s="120"/>
      <c r="AH73" s="119"/>
      <c r="AI73" s="120"/>
      <c r="AJ73" s="120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</row>
    <row r="74">
      <c r="A74" s="38"/>
      <c r="B74" s="38"/>
      <c r="C74" s="38"/>
      <c r="D74" s="38"/>
      <c r="E74" s="38"/>
      <c r="F74" s="38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</row>
    <row r="75">
      <c r="A75" s="48"/>
      <c r="B75" s="38"/>
      <c r="C75" s="38"/>
      <c r="D75" s="48"/>
      <c r="E75" s="48"/>
      <c r="F75" s="48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</row>
    <row r="76">
      <c r="A76" s="114" t="str">
        <f>CONCATENATE(B4," 
",C46)</f>
        <v>Segunda 
Tarde</v>
      </c>
      <c r="B76" s="38"/>
      <c r="C76" s="38"/>
      <c r="D76" s="93">
        <v>0.6458333333333334</v>
      </c>
      <c r="E76" s="93">
        <v>0.6805555555555555</v>
      </c>
      <c r="F76" s="116" t="s">
        <v>20</v>
      </c>
      <c r="G76" s="118" t="str">
        <f>IFERROR(__xludf.DUMMYFUNCTION("""COMPUTED_VALUE""")," ")</f>
        <v> </v>
      </c>
      <c r="H76" s="118" t="str">
        <f>IFERROR(__xludf.DUMMYFUNCTION("""COMPUTED_VALUE""")," ")</f>
        <v> </v>
      </c>
      <c r="I76" s="118" t="str">
        <f>IFERROR(__xludf.DUMMYFUNCTION("""COMPUTED_VALUE""")," ")</f>
        <v> </v>
      </c>
      <c r="J76" s="118" t="str">
        <f>IFERROR(__xludf.DUMMYFUNCTION("""COMPUTED_VALUE""")," ")</f>
        <v> </v>
      </c>
      <c r="K76" s="118" t="str">
        <f>IFERROR(__xludf.DUMMYFUNCTION("""COMPUTED_VALUE""")," ")</f>
        <v> </v>
      </c>
      <c r="L76" s="118" t="str">
        <f>IFERROR(__xludf.DUMMYFUNCTION("""COMPUTED_VALUE""")," ")</f>
        <v> </v>
      </c>
      <c r="M76" s="118" t="str">
        <f>IFERROR(__xludf.DUMMYFUNCTION("""COMPUTED_VALUE""")," ")</f>
        <v> </v>
      </c>
      <c r="N76" s="118" t="str">
        <f>IFERROR(__xludf.DUMMYFUNCTION("""COMPUTED_VALUE""")," ")</f>
        <v> </v>
      </c>
      <c r="O76" s="118" t="str">
        <f>IFERROR(__xludf.DUMMYFUNCTION("""COMPUTED_VALUE""")," ")</f>
        <v> </v>
      </c>
      <c r="P76" s="118" t="str">
        <f>IFERROR(__xludf.DUMMYFUNCTION("""COMPUTED_VALUE""")," ")</f>
        <v> </v>
      </c>
      <c r="Q76" s="118" t="str">
        <f>IFERROR(__xludf.DUMMYFUNCTION("""COMPUTED_VALUE""")," ")</f>
        <v> </v>
      </c>
      <c r="R76" s="118" t="str">
        <f>IFERROR(__xludf.DUMMYFUNCTION("""COMPUTED_VALUE""")," ")</f>
        <v> 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</row>
    <row r="77">
      <c r="A77" s="38"/>
      <c r="B77" s="38"/>
      <c r="C77" s="38"/>
      <c r="D77" s="38"/>
      <c r="E77" s="38"/>
      <c r="F77" s="38"/>
      <c r="G77" s="119"/>
      <c r="H77" s="119"/>
      <c r="I77" s="120"/>
      <c r="J77" s="120"/>
      <c r="K77" s="119"/>
      <c r="L77" s="120"/>
      <c r="M77" s="119"/>
      <c r="N77" s="119"/>
      <c r="O77" s="120"/>
      <c r="P77" s="119"/>
      <c r="Q77" s="119"/>
      <c r="R77" s="120"/>
      <c r="S77" s="120"/>
      <c r="T77" s="119"/>
      <c r="U77" s="120"/>
      <c r="V77" s="119"/>
      <c r="W77" s="119"/>
      <c r="X77" s="120"/>
      <c r="Y77" s="119"/>
      <c r="Z77" s="119"/>
      <c r="AA77" s="120"/>
      <c r="AB77" s="120"/>
      <c r="AC77" s="119"/>
      <c r="AD77" s="120"/>
      <c r="AE77" s="119"/>
      <c r="AF77" s="119"/>
      <c r="AG77" s="120"/>
      <c r="AH77" s="119"/>
      <c r="AI77" s="119"/>
      <c r="AJ77" s="120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</row>
    <row r="78">
      <c r="A78" s="38"/>
      <c r="B78" s="38"/>
      <c r="C78" s="38"/>
      <c r="D78" s="38"/>
      <c r="E78" s="38"/>
      <c r="F78" s="38"/>
      <c r="G78" s="119"/>
      <c r="H78" s="120"/>
      <c r="I78" s="120"/>
      <c r="J78" s="120"/>
      <c r="K78" s="120"/>
      <c r="L78" s="120"/>
      <c r="M78" s="119"/>
      <c r="N78" s="120"/>
      <c r="O78" s="120"/>
      <c r="P78" s="119"/>
      <c r="Q78" s="120"/>
      <c r="R78" s="120"/>
      <c r="S78" s="120"/>
      <c r="T78" s="120"/>
      <c r="U78" s="120"/>
      <c r="V78" s="119"/>
      <c r="W78" s="120"/>
      <c r="X78" s="120"/>
      <c r="Y78" s="119"/>
      <c r="Z78" s="120"/>
      <c r="AA78" s="120"/>
      <c r="AB78" s="120"/>
      <c r="AC78" s="120"/>
      <c r="AD78" s="120"/>
      <c r="AE78" s="119"/>
      <c r="AF78" s="120"/>
      <c r="AG78" s="120"/>
      <c r="AH78" s="119"/>
      <c r="AI78" s="120"/>
      <c r="AJ78" s="120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</row>
    <row r="79">
      <c r="A79" s="38"/>
      <c r="B79" s="38"/>
      <c r="C79" s="38"/>
      <c r="D79" s="38"/>
      <c r="E79" s="38"/>
      <c r="F79" s="38"/>
      <c r="G79" s="119"/>
      <c r="H79" s="120"/>
      <c r="I79" s="120"/>
      <c r="J79" s="120"/>
      <c r="K79" s="120"/>
      <c r="L79" s="120"/>
      <c r="M79" s="119"/>
      <c r="N79" s="120"/>
      <c r="O79" s="120"/>
      <c r="P79" s="119"/>
      <c r="Q79" s="120"/>
      <c r="R79" s="120"/>
      <c r="S79" s="120"/>
      <c r="T79" s="120"/>
      <c r="U79" s="120"/>
      <c r="V79" s="119"/>
      <c r="W79" s="120"/>
      <c r="X79" s="120"/>
      <c r="Y79" s="119"/>
      <c r="Z79" s="120"/>
      <c r="AA79" s="120"/>
      <c r="AB79" s="120"/>
      <c r="AC79" s="120"/>
      <c r="AD79" s="120"/>
      <c r="AE79" s="119"/>
      <c r="AF79" s="120"/>
      <c r="AG79" s="120"/>
      <c r="AH79" s="119"/>
      <c r="AI79" s="120"/>
      <c r="AJ79" s="120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</row>
    <row r="80">
      <c r="A80" s="38"/>
      <c r="B80" s="38"/>
      <c r="C80" s="38"/>
      <c r="D80" s="38"/>
      <c r="E80" s="38"/>
      <c r="F80" s="38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</row>
    <row r="81">
      <c r="A81" s="48"/>
      <c r="B81" s="38"/>
      <c r="C81" s="38"/>
      <c r="D81" s="48"/>
      <c r="E81" s="48"/>
      <c r="F81" s="48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</row>
    <row r="82">
      <c r="A82" s="114" t="str">
        <f>CONCATENATE(B4," 
",C46)</f>
        <v>Segunda 
Tarde</v>
      </c>
      <c r="B82" s="38"/>
      <c r="C82" s="38"/>
      <c r="D82" s="93">
        <v>0.6805555555555555</v>
      </c>
      <c r="E82" s="93">
        <v>0.7152777777777778</v>
      </c>
      <c r="F82" s="116" t="s">
        <v>21</v>
      </c>
      <c r="G82" s="118" t="str">
        <f>IFERROR(__xludf.DUMMYFUNCTION("""COMPUTED_VALUE""")," ")</f>
        <v> </v>
      </c>
      <c r="H82" s="118" t="str">
        <f>IFERROR(__xludf.DUMMYFUNCTION("""COMPUTED_VALUE""")," ")</f>
        <v> </v>
      </c>
      <c r="I82" s="118" t="str">
        <f>IFERROR(__xludf.DUMMYFUNCTION("""COMPUTED_VALUE""")," ")</f>
        <v> </v>
      </c>
      <c r="J82" s="118" t="str">
        <f>IFERROR(__xludf.DUMMYFUNCTION("""COMPUTED_VALUE""")," ")</f>
        <v> </v>
      </c>
      <c r="K82" s="118" t="str">
        <f>IFERROR(__xludf.DUMMYFUNCTION("""COMPUTED_VALUE""")," ")</f>
        <v> </v>
      </c>
      <c r="L82" s="118" t="str">
        <f>IFERROR(__xludf.DUMMYFUNCTION("""COMPUTED_VALUE""")," ")</f>
        <v> </v>
      </c>
      <c r="M82" s="118" t="str">
        <f>IFERROR(__xludf.DUMMYFUNCTION("""COMPUTED_VALUE""")," ")</f>
        <v> </v>
      </c>
      <c r="N82" s="118" t="str">
        <f>IFERROR(__xludf.DUMMYFUNCTION("""COMPUTED_VALUE""")," ")</f>
        <v> </v>
      </c>
      <c r="O82" s="118" t="str">
        <f>IFERROR(__xludf.DUMMYFUNCTION("""COMPUTED_VALUE""")," ")</f>
        <v> </v>
      </c>
      <c r="P82" s="118" t="str">
        <f>IFERROR(__xludf.DUMMYFUNCTION("""COMPUTED_VALUE""")," ")</f>
        <v> </v>
      </c>
      <c r="Q82" s="118" t="str">
        <f>IFERROR(__xludf.DUMMYFUNCTION("""COMPUTED_VALUE""")," ")</f>
        <v> </v>
      </c>
      <c r="R82" s="118" t="str">
        <f>IFERROR(__xludf.DUMMYFUNCTION("""COMPUTED_VALUE""")," ")</f>
        <v> </v>
      </c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</row>
    <row r="83">
      <c r="A83" s="38"/>
      <c r="B83" s="38"/>
      <c r="C83" s="38"/>
      <c r="D83" s="38"/>
      <c r="E83" s="38"/>
      <c r="F83" s="38"/>
      <c r="G83" s="119"/>
      <c r="H83" s="119"/>
      <c r="I83" s="120"/>
      <c r="J83" s="120"/>
      <c r="K83" s="119"/>
      <c r="L83" s="120"/>
      <c r="M83" s="119"/>
      <c r="N83" s="119"/>
      <c r="O83" s="120"/>
      <c r="P83" s="119"/>
      <c r="Q83" s="119"/>
      <c r="R83" s="120"/>
      <c r="S83" s="120"/>
      <c r="T83" s="119"/>
      <c r="U83" s="120"/>
      <c r="V83" s="119"/>
      <c r="W83" s="119"/>
      <c r="X83" s="120"/>
      <c r="Y83" s="119"/>
      <c r="Z83" s="119"/>
      <c r="AA83" s="120"/>
      <c r="AB83" s="120"/>
      <c r="AC83" s="119"/>
      <c r="AD83" s="120"/>
      <c r="AE83" s="119"/>
      <c r="AF83" s="119"/>
      <c r="AG83" s="120"/>
      <c r="AH83" s="119"/>
      <c r="AI83" s="119"/>
      <c r="AJ83" s="120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</row>
    <row r="84">
      <c r="A84" s="38"/>
      <c r="B84" s="38"/>
      <c r="C84" s="38"/>
      <c r="D84" s="38"/>
      <c r="E84" s="38"/>
      <c r="F84" s="38"/>
      <c r="G84" s="119"/>
      <c r="H84" s="120"/>
      <c r="I84" s="120"/>
      <c r="J84" s="120"/>
      <c r="K84" s="120"/>
      <c r="L84" s="120"/>
      <c r="M84" s="119"/>
      <c r="N84" s="120"/>
      <c r="O84" s="120"/>
      <c r="P84" s="119"/>
      <c r="Q84" s="120"/>
      <c r="R84" s="120"/>
      <c r="S84" s="120"/>
      <c r="T84" s="120"/>
      <c r="U84" s="120"/>
      <c r="V84" s="119"/>
      <c r="W84" s="120"/>
      <c r="X84" s="120"/>
      <c r="Y84" s="119"/>
      <c r="Z84" s="120"/>
      <c r="AA84" s="120"/>
      <c r="AB84" s="120"/>
      <c r="AC84" s="120"/>
      <c r="AD84" s="120"/>
      <c r="AE84" s="119"/>
      <c r="AF84" s="120"/>
      <c r="AG84" s="120"/>
      <c r="AH84" s="119"/>
      <c r="AI84" s="120"/>
      <c r="AJ84" s="120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</row>
    <row r="85">
      <c r="A85" s="38"/>
      <c r="B85" s="38"/>
      <c r="C85" s="38"/>
      <c r="D85" s="38"/>
      <c r="E85" s="38"/>
      <c r="F85" s="38"/>
      <c r="G85" s="119"/>
      <c r="H85" s="120"/>
      <c r="I85" s="120"/>
      <c r="J85" s="120"/>
      <c r="K85" s="120"/>
      <c r="L85" s="120"/>
      <c r="M85" s="119"/>
      <c r="N85" s="120"/>
      <c r="O85" s="120"/>
      <c r="P85" s="119"/>
      <c r="Q85" s="120"/>
      <c r="R85" s="120"/>
      <c r="S85" s="120"/>
      <c r="T85" s="120"/>
      <c r="U85" s="120"/>
      <c r="V85" s="119"/>
      <c r="W85" s="120"/>
      <c r="X85" s="120"/>
      <c r="Y85" s="119"/>
      <c r="Z85" s="120"/>
      <c r="AA85" s="120"/>
      <c r="AB85" s="120"/>
      <c r="AC85" s="120"/>
      <c r="AD85" s="120"/>
      <c r="AE85" s="119"/>
      <c r="AF85" s="120"/>
      <c r="AG85" s="120"/>
      <c r="AH85" s="119"/>
      <c r="AI85" s="120"/>
      <c r="AJ85" s="120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</row>
    <row r="86">
      <c r="A86" s="38"/>
      <c r="B86" s="38"/>
      <c r="C86" s="38"/>
      <c r="D86" s="38"/>
      <c r="E86" s="38"/>
      <c r="F86" s="38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</row>
    <row r="87">
      <c r="A87" s="48"/>
      <c r="B87" s="38"/>
      <c r="C87" s="48"/>
      <c r="D87" s="48"/>
      <c r="E87" s="48"/>
      <c r="F87" s="48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</row>
    <row r="88">
      <c r="A88" s="121"/>
      <c r="B88" s="38"/>
      <c r="C88" s="115" t="s">
        <v>37</v>
      </c>
      <c r="D88" s="88">
        <f>E82</f>
        <v>0.7152777778</v>
      </c>
      <c r="E88" s="88">
        <v>0.7152777777777778</v>
      </c>
      <c r="F88" s="89" t="s">
        <v>13</v>
      </c>
      <c r="G88" s="81" t="str">
        <f>IFERROR(__xludf.DUMMYFUNCTION("""COMPUTED_VALUE"""),"Intervalo")</f>
        <v>Intervalo</v>
      </c>
      <c r="H88" s="81" t="str">
        <f>IFERROR(__xludf.DUMMYFUNCTION("""COMPUTED_VALUE"""),"Intervalo")</f>
        <v>Intervalo</v>
      </c>
      <c r="I88" s="81" t="str">
        <f>IFERROR(__xludf.DUMMYFUNCTION("""COMPUTED_VALUE"""),"Intervalo")</f>
        <v>Intervalo</v>
      </c>
      <c r="J88" s="81" t="str">
        <f>IFERROR(__xludf.DUMMYFUNCTION("""COMPUTED_VALUE"""),"Intervalo")</f>
        <v>Intervalo</v>
      </c>
      <c r="K88" s="81"/>
      <c r="L88" s="81" t="str">
        <f>IFERROR(__xludf.DUMMYFUNCTION("""COMPUTED_VALUE"""),"Intervalo")</f>
        <v>Intervalo</v>
      </c>
      <c r="M88" s="123" t="str">
        <f>IFERROR(__xludf.DUMMYFUNCTION("""COMPUTED_VALUE"""),"Intervalo")</f>
        <v>Intervalo</v>
      </c>
      <c r="N88" s="81"/>
      <c r="O88" s="81" t="str">
        <f>IFERROR(__xludf.DUMMYFUNCTION("""COMPUTED_VALUE"""),"Intervalo")</f>
        <v>Intervalo</v>
      </c>
      <c r="P88" s="81" t="str">
        <f>IFERROR(__xludf.DUMMYFUNCTION("""COMPUTED_VALUE"""),"Intervalo")</f>
        <v>Intervalo</v>
      </c>
      <c r="Q88" s="81"/>
      <c r="R88" s="81" t="str">
        <f>IFERROR(__xludf.DUMMYFUNCTION("""COMPUTED_VALUE"""),"Intervalo")</f>
        <v>Intervalo</v>
      </c>
      <c r="S88" s="81"/>
      <c r="T88" s="81"/>
      <c r="U88" s="81"/>
      <c r="V88" s="123"/>
      <c r="W88" s="81"/>
      <c r="X88" s="81"/>
      <c r="Y88" s="81"/>
      <c r="Z88" s="81"/>
      <c r="AA88" s="81"/>
      <c r="AB88" s="81"/>
      <c r="AC88" s="81"/>
      <c r="AD88" s="81"/>
      <c r="AE88" s="123"/>
      <c r="AF88" s="81"/>
      <c r="AG88" s="81"/>
      <c r="AH88" s="81"/>
      <c r="AI88" s="81"/>
      <c r="AJ88" s="81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</row>
    <row r="89">
      <c r="A89" s="121"/>
      <c r="B89" s="38"/>
      <c r="C89" s="38"/>
      <c r="D89" s="90"/>
      <c r="E89" s="90"/>
      <c r="F89" s="91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</row>
    <row r="90">
      <c r="A90" s="121"/>
      <c r="B90" s="38"/>
      <c r="C90" s="38"/>
      <c r="D90" s="90"/>
      <c r="E90" s="90"/>
      <c r="F90" s="91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</row>
    <row r="91">
      <c r="A91" s="121"/>
      <c r="B91" s="38"/>
      <c r="C91" s="38"/>
      <c r="D91" s="90"/>
      <c r="E91" s="90"/>
      <c r="F91" s="91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</row>
    <row r="92">
      <c r="A92" s="121"/>
      <c r="B92" s="38"/>
      <c r="C92" s="38"/>
      <c r="D92" s="90"/>
      <c r="E92" s="90"/>
      <c r="F92" s="91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</row>
    <row r="93">
      <c r="A93" s="121"/>
      <c r="B93" s="38"/>
      <c r="C93" s="38"/>
      <c r="D93" s="90"/>
      <c r="E93" s="90"/>
      <c r="F93" s="91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</row>
    <row r="94">
      <c r="A94" s="124" t="str">
        <f>CONCATENATE(B4," 
",C88)</f>
        <v>Segunda 
EXTRA</v>
      </c>
      <c r="B94" s="38"/>
      <c r="C94" s="38"/>
      <c r="D94" s="93">
        <f>E82</f>
        <v>0.7152777778</v>
      </c>
      <c r="E94" s="93">
        <v>0.75</v>
      </c>
      <c r="F94" s="94" t="s">
        <v>22</v>
      </c>
      <c r="G94" s="118" t="str">
        <f>IFERROR(__xludf.DUMMYFUNCTION("""COMPUTED_VALUE""")," ")</f>
        <v> </v>
      </c>
      <c r="H94" s="118" t="str">
        <f>IFERROR(__xludf.DUMMYFUNCTION("""COMPUTED_VALUE""")," ")</f>
        <v> </v>
      </c>
      <c r="I94" s="118" t="str">
        <f>IFERROR(__xludf.DUMMYFUNCTION("""COMPUTED_VALUE""")," ")</f>
        <v> </v>
      </c>
      <c r="J94" s="118" t="str">
        <f>IFERROR(__xludf.DUMMYFUNCTION("""COMPUTED_VALUE""")," ")</f>
        <v> </v>
      </c>
      <c r="K94" s="118" t="str">
        <f>IFERROR(__xludf.DUMMYFUNCTION("""COMPUTED_VALUE""")," ")</f>
        <v> </v>
      </c>
      <c r="L94" s="118" t="str">
        <f>IFERROR(__xludf.DUMMYFUNCTION("""COMPUTED_VALUE""")," ")</f>
        <v> </v>
      </c>
      <c r="M94" s="118" t="str">
        <f>IFERROR(__xludf.DUMMYFUNCTION("""COMPUTED_VALUE""")," ")</f>
        <v> </v>
      </c>
      <c r="N94" s="118" t="str">
        <f>IFERROR(__xludf.DUMMYFUNCTION("""COMPUTED_VALUE""")," ")</f>
        <v> </v>
      </c>
      <c r="O94" s="118" t="str">
        <f>IFERROR(__xludf.DUMMYFUNCTION("""COMPUTED_VALUE""")," ")</f>
        <v> </v>
      </c>
      <c r="P94" s="118" t="str">
        <f>IFERROR(__xludf.DUMMYFUNCTION("""COMPUTED_VALUE""")," ")</f>
        <v> </v>
      </c>
      <c r="Q94" s="118" t="str">
        <f>IFERROR(__xludf.DUMMYFUNCTION("""COMPUTED_VALUE""")," ")</f>
        <v> </v>
      </c>
      <c r="R94" s="118" t="str">
        <f>IFERROR(__xludf.DUMMYFUNCTION("""COMPUTED_VALUE""")," ")</f>
        <v> </v>
      </c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</row>
    <row r="95">
      <c r="A95" s="38"/>
      <c r="B95" s="38"/>
      <c r="C95" s="38"/>
      <c r="D95" s="38"/>
      <c r="E95" s="38"/>
      <c r="F95" s="38"/>
      <c r="G95" s="119"/>
      <c r="H95" s="119"/>
      <c r="I95" s="120"/>
      <c r="J95" s="120"/>
      <c r="K95" s="119"/>
      <c r="L95" s="120"/>
      <c r="M95" s="119"/>
      <c r="N95" s="119"/>
      <c r="O95" s="120"/>
      <c r="P95" s="119"/>
      <c r="Q95" s="119"/>
      <c r="R95" s="120"/>
      <c r="S95" s="120"/>
      <c r="T95" s="119"/>
      <c r="U95" s="120"/>
      <c r="V95" s="119"/>
      <c r="W95" s="119"/>
      <c r="X95" s="120"/>
      <c r="Y95" s="119"/>
      <c r="Z95" s="119"/>
      <c r="AA95" s="120"/>
      <c r="AB95" s="120"/>
      <c r="AC95" s="119"/>
      <c r="AD95" s="120"/>
      <c r="AE95" s="119"/>
      <c r="AF95" s="119"/>
      <c r="AG95" s="120"/>
      <c r="AH95" s="119"/>
      <c r="AI95" s="119"/>
      <c r="AJ95" s="120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</row>
    <row r="96">
      <c r="A96" s="38"/>
      <c r="B96" s="38"/>
      <c r="C96" s="38"/>
      <c r="D96" s="38"/>
      <c r="E96" s="38"/>
      <c r="F96" s="38"/>
      <c r="G96" s="119"/>
      <c r="H96" s="120"/>
      <c r="I96" s="120"/>
      <c r="J96" s="120"/>
      <c r="K96" s="120"/>
      <c r="L96" s="120"/>
      <c r="M96" s="119"/>
      <c r="N96" s="120"/>
      <c r="O96" s="120"/>
      <c r="P96" s="119"/>
      <c r="Q96" s="120"/>
      <c r="R96" s="120"/>
      <c r="S96" s="120"/>
      <c r="T96" s="120"/>
      <c r="U96" s="120"/>
      <c r="V96" s="119"/>
      <c r="W96" s="120"/>
      <c r="X96" s="120"/>
      <c r="Y96" s="119"/>
      <c r="Z96" s="120"/>
      <c r="AA96" s="120"/>
      <c r="AB96" s="120"/>
      <c r="AC96" s="120"/>
      <c r="AD96" s="120"/>
      <c r="AE96" s="119"/>
      <c r="AF96" s="120"/>
      <c r="AG96" s="120"/>
      <c r="AH96" s="119"/>
      <c r="AI96" s="120"/>
      <c r="AJ96" s="120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</row>
    <row r="97">
      <c r="A97" s="38"/>
      <c r="B97" s="38"/>
      <c r="C97" s="38"/>
      <c r="D97" s="38"/>
      <c r="E97" s="38"/>
      <c r="F97" s="38"/>
      <c r="G97" s="119"/>
      <c r="H97" s="120"/>
      <c r="I97" s="120"/>
      <c r="J97" s="120"/>
      <c r="K97" s="120"/>
      <c r="L97" s="120"/>
      <c r="M97" s="119"/>
      <c r="N97" s="120"/>
      <c r="O97" s="120"/>
      <c r="P97" s="119"/>
      <c r="Q97" s="120"/>
      <c r="R97" s="120"/>
      <c r="S97" s="120"/>
      <c r="T97" s="120"/>
      <c r="U97" s="120"/>
      <c r="V97" s="119"/>
      <c r="W97" s="120"/>
      <c r="X97" s="120"/>
      <c r="Y97" s="119"/>
      <c r="Z97" s="120"/>
      <c r="AA97" s="120"/>
      <c r="AB97" s="120"/>
      <c r="AC97" s="120"/>
      <c r="AD97" s="120"/>
      <c r="AE97" s="119"/>
      <c r="AF97" s="120"/>
      <c r="AG97" s="120"/>
      <c r="AH97" s="119"/>
      <c r="AI97" s="120"/>
      <c r="AJ97" s="120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</row>
    <row r="98">
      <c r="A98" s="38"/>
      <c r="B98" s="38"/>
      <c r="C98" s="38"/>
      <c r="D98" s="38"/>
      <c r="E98" s="38"/>
      <c r="F98" s="38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</row>
    <row r="99">
      <c r="A99" s="48"/>
      <c r="B99" s="38"/>
      <c r="C99" s="38"/>
      <c r="D99" s="48"/>
      <c r="E99" s="48"/>
      <c r="F99" s="48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</row>
    <row r="100">
      <c r="A100" s="124" t="str">
        <f>CONCATENATE(B4," 
",C88)</f>
        <v>Segunda 
EXTRA</v>
      </c>
      <c r="B100" s="38"/>
      <c r="C100" s="38"/>
      <c r="D100" s="93">
        <f>E94</f>
        <v>0.75</v>
      </c>
      <c r="E100" s="93">
        <v>0.7847222222222222</v>
      </c>
      <c r="F100" s="94" t="s">
        <v>23</v>
      </c>
      <c r="G100" s="118" t="str">
        <f>IFERROR(__xludf.DUMMYFUNCTION("""COMPUTED_VALUE""")," ")</f>
        <v> </v>
      </c>
      <c r="H100" s="118" t="str">
        <f>IFERROR(__xludf.DUMMYFUNCTION("""COMPUTED_VALUE""")," ")</f>
        <v> </v>
      </c>
      <c r="I100" s="118" t="str">
        <f>IFERROR(__xludf.DUMMYFUNCTION("""COMPUTED_VALUE""")," ")</f>
        <v> </v>
      </c>
      <c r="J100" s="118" t="str">
        <f>IFERROR(__xludf.DUMMYFUNCTION("""COMPUTED_VALUE""")," ")</f>
        <v> </v>
      </c>
      <c r="K100" s="118" t="str">
        <f>IFERROR(__xludf.DUMMYFUNCTION("""COMPUTED_VALUE""")," ")</f>
        <v> </v>
      </c>
      <c r="L100" s="118" t="str">
        <f>IFERROR(__xludf.DUMMYFUNCTION("""COMPUTED_VALUE""")," ")</f>
        <v> </v>
      </c>
      <c r="M100" s="118" t="str">
        <f>IFERROR(__xludf.DUMMYFUNCTION("""COMPUTED_VALUE""")," ")</f>
        <v> </v>
      </c>
      <c r="N100" s="118" t="str">
        <f>IFERROR(__xludf.DUMMYFUNCTION("""COMPUTED_VALUE""")," ")</f>
        <v> </v>
      </c>
      <c r="O100" s="118" t="str">
        <f>IFERROR(__xludf.DUMMYFUNCTION("""COMPUTED_VALUE""")," ")</f>
        <v> </v>
      </c>
      <c r="P100" s="118" t="str">
        <f>IFERROR(__xludf.DUMMYFUNCTION("""COMPUTED_VALUE""")," ")</f>
        <v> </v>
      </c>
      <c r="Q100" s="118" t="str">
        <f>IFERROR(__xludf.DUMMYFUNCTION("""COMPUTED_VALUE""")," ")</f>
        <v> </v>
      </c>
      <c r="R100" s="118" t="str">
        <f>IFERROR(__xludf.DUMMYFUNCTION("""COMPUTED_VALUE""")," ")</f>
        <v> 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</row>
    <row r="101">
      <c r="A101" s="38"/>
      <c r="B101" s="38"/>
      <c r="C101" s="38"/>
      <c r="D101" s="38"/>
      <c r="E101" s="38"/>
      <c r="F101" s="38"/>
      <c r="G101" s="119"/>
      <c r="H101" s="119"/>
      <c r="I101" s="120"/>
      <c r="J101" s="120"/>
      <c r="K101" s="119"/>
      <c r="L101" s="120"/>
      <c r="M101" s="119"/>
      <c r="N101" s="119"/>
      <c r="O101" s="120"/>
      <c r="P101" s="119"/>
      <c r="Q101" s="119"/>
      <c r="R101" s="120"/>
      <c r="S101" s="120"/>
      <c r="T101" s="119"/>
      <c r="U101" s="120"/>
      <c r="V101" s="119"/>
      <c r="W101" s="119"/>
      <c r="X101" s="120"/>
      <c r="Y101" s="119"/>
      <c r="Z101" s="119"/>
      <c r="AA101" s="120"/>
      <c r="AB101" s="120"/>
      <c r="AC101" s="119"/>
      <c r="AD101" s="120"/>
      <c r="AE101" s="119"/>
      <c r="AF101" s="119"/>
      <c r="AG101" s="120"/>
      <c r="AH101" s="119"/>
      <c r="AI101" s="119"/>
      <c r="AJ101" s="120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</row>
    <row r="102">
      <c r="A102" s="38"/>
      <c r="B102" s="38"/>
      <c r="C102" s="38"/>
      <c r="D102" s="38"/>
      <c r="E102" s="38"/>
      <c r="F102" s="38"/>
      <c r="G102" s="119"/>
      <c r="H102" s="120"/>
      <c r="I102" s="120"/>
      <c r="J102" s="120"/>
      <c r="K102" s="120"/>
      <c r="L102" s="120"/>
      <c r="M102" s="119"/>
      <c r="N102" s="120"/>
      <c r="O102" s="120"/>
      <c r="P102" s="119"/>
      <c r="Q102" s="120"/>
      <c r="R102" s="120"/>
      <c r="S102" s="120"/>
      <c r="T102" s="120"/>
      <c r="U102" s="120"/>
      <c r="V102" s="119"/>
      <c r="W102" s="120"/>
      <c r="X102" s="120"/>
      <c r="Y102" s="119"/>
      <c r="Z102" s="120"/>
      <c r="AA102" s="120"/>
      <c r="AB102" s="120"/>
      <c r="AC102" s="120"/>
      <c r="AD102" s="120"/>
      <c r="AE102" s="119"/>
      <c r="AF102" s="120"/>
      <c r="AG102" s="120"/>
      <c r="AH102" s="119"/>
      <c r="AI102" s="120"/>
      <c r="AJ102" s="120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</row>
    <row r="103">
      <c r="A103" s="38"/>
      <c r="B103" s="38"/>
      <c r="C103" s="38"/>
      <c r="D103" s="38"/>
      <c r="E103" s="38"/>
      <c r="F103" s="38"/>
      <c r="G103" s="119"/>
      <c r="H103" s="120"/>
      <c r="I103" s="120"/>
      <c r="J103" s="120"/>
      <c r="K103" s="120"/>
      <c r="L103" s="120"/>
      <c r="M103" s="119"/>
      <c r="N103" s="120"/>
      <c r="O103" s="120"/>
      <c r="P103" s="119"/>
      <c r="Q103" s="120"/>
      <c r="R103" s="120"/>
      <c r="S103" s="120"/>
      <c r="T103" s="120"/>
      <c r="U103" s="120"/>
      <c r="V103" s="119"/>
      <c r="W103" s="120"/>
      <c r="X103" s="120"/>
      <c r="Y103" s="119"/>
      <c r="Z103" s="120"/>
      <c r="AA103" s="120"/>
      <c r="AB103" s="120"/>
      <c r="AC103" s="120"/>
      <c r="AD103" s="120"/>
      <c r="AE103" s="119"/>
      <c r="AF103" s="120"/>
      <c r="AG103" s="120"/>
      <c r="AH103" s="119"/>
      <c r="AI103" s="120"/>
      <c r="AJ103" s="120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</row>
    <row r="104">
      <c r="A104" s="38"/>
      <c r="B104" s="38"/>
      <c r="C104" s="38"/>
      <c r="D104" s="38"/>
      <c r="E104" s="38"/>
      <c r="F104" s="38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</row>
    <row r="105">
      <c r="A105" s="48"/>
      <c r="B105" s="48"/>
      <c r="C105" s="48"/>
      <c r="D105" s="48"/>
      <c r="E105" s="48"/>
      <c r="F105" s="48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</row>
    <row r="106">
      <c r="A106" s="121"/>
      <c r="B106" s="121"/>
      <c r="C106" s="121"/>
      <c r="D106" s="125"/>
      <c r="E106" s="125"/>
      <c r="F106" s="125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</row>
    <row r="107">
      <c r="A107" s="114" t="str">
        <f>CONCATENATE(B107," 
",C107)</f>
        <v>Terça 
Manhã</v>
      </c>
      <c r="B107" s="126" t="s">
        <v>38</v>
      </c>
      <c r="C107" s="126" t="s">
        <v>35</v>
      </c>
      <c r="D107" s="95">
        <v>0.3125</v>
      </c>
      <c r="E107" s="95">
        <v>0.3472222222222222</v>
      </c>
      <c r="F107" s="96" t="s">
        <v>10</v>
      </c>
      <c r="G107" s="127" t="str">
        <f>IFERROR(__xludf.DUMMYFUNCTION("""COMPUTED_VALUE"""),"Organização e Arquitetura de Hardware")</f>
        <v>Organização e Arquitetura de Hardware</v>
      </c>
      <c r="H107" s="127" t="str">
        <f>IFERROR(__xludf.DUMMYFUNCTION("""COMPUTED_VALUE""")," ")</f>
        <v> </v>
      </c>
      <c r="I107" s="127" t="str">
        <f>IFERROR(__xludf.DUMMYFUNCTION("""COMPUTED_VALUE""")," ")</f>
        <v> </v>
      </c>
      <c r="J107" s="127" t="str">
        <f>IFERROR(__xludf.DUMMYFUNCTION("""COMPUTED_VALUE""")," ")</f>
        <v> </v>
      </c>
      <c r="K107" s="127" t="str">
        <f>IFERROR(__xludf.DUMMYFUNCTION("""COMPUTED_VALUE""")," ")</f>
        <v> </v>
      </c>
      <c r="L107" s="127" t="str">
        <f>IFERROR(__xludf.DUMMYFUNCTION("""COMPUTED_VALUE""")," ")</f>
        <v> </v>
      </c>
      <c r="M107" s="127" t="str">
        <f>IFERROR(__xludf.DUMMYFUNCTION("""COMPUTED_VALUE"""),"Inglês")</f>
        <v>Inglês</v>
      </c>
      <c r="N107" s="127" t="str">
        <f>IFERROR(__xludf.DUMMYFUNCTION("""COMPUTED_VALUE""")," ")</f>
        <v> </v>
      </c>
      <c r="O107" s="127" t="str">
        <f>IFERROR(__xludf.DUMMYFUNCTION("""COMPUTED_VALUE""")," ")</f>
        <v> </v>
      </c>
      <c r="P107" s="127" t="str">
        <f>IFERROR(__xludf.DUMMYFUNCTION("""COMPUTED_VALUE""")," ")</f>
        <v> </v>
      </c>
      <c r="Q107" s="127" t="str">
        <f>IFERROR(__xludf.DUMMYFUNCTION("""COMPUTED_VALUE""")," ")</f>
        <v> </v>
      </c>
      <c r="R107" s="127" t="str">
        <f>IFERROR(__xludf.DUMMYFUNCTION("""COMPUTED_VALUE""")," ")</f>
        <v> </v>
      </c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</row>
    <row r="108">
      <c r="A108" s="38"/>
      <c r="B108" s="38"/>
      <c r="C108" s="38"/>
      <c r="D108" s="38"/>
      <c r="E108" s="38"/>
      <c r="F108" s="38"/>
      <c r="G108" s="128" t="str">
        <f>IFERROR(__xludf.DUMMYFUNCTION("""COMPUTED_VALUE"""),"Rogério")</f>
        <v>Rogério</v>
      </c>
      <c r="H108" s="128"/>
      <c r="I108" s="129"/>
      <c r="J108" s="129"/>
      <c r="K108" s="128"/>
      <c r="L108" s="129"/>
      <c r="M108" s="128" t="str">
        <f>IFERROR(__xludf.DUMMYFUNCTION("""COMPUTED_VALUE"""),"Bruna")</f>
        <v>Bruna</v>
      </c>
      <c r="N108" s="128"/>
      <c r="O108" s="129"/>
      <c r="P108" s="128"/>
      <c r="Q108" s="128"/>
      <c r="R108" s="129"/>
      <c r="S108" s="129"/>
      <c r="T108" s="128"/>
      <c r="U108" s="129"/>
      <c r="V108" s="128"/>
      <c r="W108" s="128"/>
      <c r="X108" s="129"/>
      <c r="Y108" s="128"/>
      <c r="Z108" s="128"/>
      <c r="AA108" s="129"/>
      <c r="AB108" s="129"/>
      <c r="AC108" s="128"/>
      <c r="AD108" s="129"/>
      <c r="AE108" s="128"/>
      <c r="AF108" s="128"/>
      <c r="AG108" s="129"/>
      <c r="AH108" s="128"/>
      <c r="AI108" s="128"/>
      <c r="AJ108" s="129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</row>
    <row r="109">
      <c r="A109" s="38"/>
      <c r="B109" s="38"/>
      <c r="C109" s="38"/>
      <c r="D109" s="38"/>
      <c r="E109" s="38"/>
      <c r="F109" s="38"/>
      <c r="G109" s="128"/>
      <c r="H109" s="128"/>
      <c r="I109" s="129"/>
      <c r="J109" s="129"/>
      <c r="K109" s="128"/>
      <c r="L109" s="129"/>
      <c r="M109" s="128"/>
      <c r="N109" s="128"/>
      <c r="O109" s="129"/>
      <c r="P109" s="128"/>
      <c r="Q109" s="128"/>
      <c r="R109" s="129"/>
      <c r="S109" s="129"/>
      <c r="T109" s="128"/>
      <c r="U109" s="129"/>
      <c r="V109" s="128"/>
      <c r="W109" s="128"/>
      <c r="X109" s="129"/>
      <c r="Y109" s="128"/>
      <c r="Z109" s="128"/>
      <c r="AA109" s="129"/>
      <c r="AB109" s="129"/>
      <c r="AC109" s="128"/>
      <c r="AD109" s="129"/>
      <c r="AE109" s="128"/>
      <c r="AF109" s="128"/>
      <c r="AG109" s="129"/>
      <c r="AH109" s="128"/>
      <c r="AI109" s="128"/>
      <c r="AJ109" s="129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</row>
    <row r="110">
      <c r="A110" s="38"/>
      <c r="B110" s="38"/>
      <c r="C110" s="38"/>
      <c r="D110" s="38"/>
      <c r="E110" s="38"/>
      <c r="F110" s="38"/>
      <c r="G110" s="128"/>
      <c r="H110" s="128"/>
      <c r="I110" s="129"/>
      <c r="J110" s="129"/>
      <c r="K110" s="128"/>
      <c r="L110" s="129"/>
      <c r="M110" s="128"/>
      <c r="N110" s="128"/>
      <c r="O110" s="129"/>
      <c r="P110" s="128"/>
      <c r="Q110" s="128"/>
      <c r="R110" s="129"/>
      <c r="S110" s="129"/>
      <c r="T110" s="128"/>
      <c r="U110" s="129"/>
      <c r="V110" s="128"/>
      <c r="W110" s="128"/>
      <c r="X110" s="129"/>
      <c r="Y110" s="128"/>
      <c r="Z110" s="128"/>
      <c r="AA110" s="129"/>
      <c r="AB110" s="129"/>
      <c r="AC110" s="128"/>
      <c r="AD110" s="129"/>
      <c r="AE110" s="128"/>
      <c r="AF110" s="128"/>
      <c r="AG110" s="129"/>
      <c r="AH110" s="128"/>
      <c r="AI110" s="128"/>
      <c r="AJ110" s="129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</row>
    <row r="111">
      <c r="A111" s="38"/>
      <c r="B111" s="38"/>
      <c r="C111" s="38"/>
      <c r="D111" s="38"/>
      <c r="E111" s="38"/>
      <c r="F111" s="38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</row>
    <row r="112">
      <c r="A112" s="48"/>
      <c r="B112" s="38"/>
      <c r="C112" s="38"/>
      <c r="D112" s="48"/>
      <c r="E112" s="48"/>
      <c r="F112" s="48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</row>
    <row r="113">
      <c r="A113" s="114" t="str">
        <f>CONCATENATE(B107," 
",C107)</f>
        <v>Terça 
Manhã</v>
      </c>
      <c r="B113" s="38"/>
      <c r="C113" s="38"/>
      <c r="D113" s="95">
        <v>0.3472222222222222</v>
      </c>
      <c r="E113" s="95">
        <v>0.3819444444444444</v>
      </c>
      <c r="F113" s="96" t="s">
        <v>11</v>
      </c>
      <c r="G113" s="127" t="str">
        <f>IFERROR(__xludf.DUMMYFUNCTION("""COMPUTED_VALUE"""),"Organização e Arquitetura de Hardware")</f>
        <v>Organização e Arquitetura de Hardware</v>
      </c>
      <c r="H113" s="127" t="str">
        <f>IFERROR(__xludf.DUMMYFUNCTION("""COMPUTED_VALUE""")," ")</f>
        <v> </v>
      </c>
      <c r="I113" s="127" t="str">
        <f>IFERROR(__xludf.DUMMYFUNCTION("""COMPUTED_VALUE""")," ")</f>
        <v> </v>
      </c>
      <c r="J113" s="127" t="str">
        <f>IFERROR(__xludf.DUMMYFUNCTION("""COMPUTED_VALUE""")," ")</f>
        <v> </v>
      </c>
      <c r="K113" s="127" t="str">
        <f>IFERROR(__xludf.DUMMYFUNCTION("""COMPUTED_VALUE""")," ")</f>
        <v> </v>
      </c>
      <c r="L113" s="127" t="str">
        <f>IFERROR(__xludf.DUMMYFUNCTION("""COMPUTED_VALUE""")," ")</f>
        <v> </v>
      </c>
      <c r="M113" s="127" t="str">
        <f>IFERROR(__xludf.DUMMYFUNCTION("""COMPUTED_VALUE"""),"Inglês")</f>
        <v>Inglês</v>
      </c>
      <c r="N113" s="127" t="str">
        <f>IFERROR(__xludf.DUMMYFUNCTION("""COMPUTED_VALUE""")," ")</f>
        <v> </v>
      </c>
      <c r="O113" s="127" t="str">
        <f>IFERROR(__xludf.DUMMYFUNCTION("""COMPUTED_VALUE""")," ")</f>
        <v> </v>
      </c>
      <c r="P113" s="127" t="str">
        <f>IFERROR(__xludf.DUMMYFUNCTION("""COMPUTED_VALUE""")," ")</f>
        <v> </v>
      </c>
      <c r="Q113" s="127" t="str">
        <f>IFERROR(__xludf.DUMMYFUNCTION("""COMPUTED_VALUE""")," ")</f>
        <v> </v>
      </c>
      <c r="R113" s="127" t="str">
        <f>IFERROR(__xludf.DUMMYFUNCTION("""COMPUTED_VALUE""")," ")</f>
        <v> </v>
      </c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</row>
    <row r="114">
      <c r="A114" s="38"/>
      <c r="B114" s="38"/>
      <c r="C114" s="38"/>
      <c r="D114" s="38"/>
      <c r="E114" s="38"/>
      <c r="F114" s="38"/>
      <c r="G114" s="128" t="str">
        <f>IFERROR(__xludf.DUMMYFUNCTION("""COMPUTED_VALUE"""),"Rogério")</f>
        <v>Rogério</v>
      </c>
      <c r="H114" s="128"/>
      <c r="I114" s="129"/>
      <c r="J114" s="129"/>
      <c r="K114" s="128"/>
      <c r="L114" s="129"/>
      <c r="M114" s="128" t="str">
        <f>IFERROR(__xludf.DUMMYFUNCTION("""COMPUTED_VALUE"""),"Bruna")</f>
        <v>Bruna</v>
      </c>
      <c r="N114" s="128"/>
      <c r="O114" s="129"/>
      <c r="P114" s="128"/>
      <c r="Q114" s="128"/>
      <c r="R114" s="129"/>
      <c r="S114" s="129"/>
      <c r="T114" s="128"/>
      <c r="U114" s="129"/>
      <c r="V114" s="128"/>
      <c r="W114" s="128"/>
      <c r="X114" s="129"/>
      <c r="Y114" s="128"/>
      <c r="Z114" s="128"/>
      <c r="AA114" s="129"/>
      <c r="AB114" s="129"/>
      <c r="AC114" s="128"/>
      <c r="AD114" s="129"/>
      <c r="AE114" s="128"/>
      <c r="AF114" s="128"/>
      <c r="AG114" s="129"/>
      <c r="AH114" s="128"/>
      <c r="AI114" s="128"/>
      <c r="AJ114" s="129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</row>
    <row r="115">
      <c r="A115" s="38"/>
      <c r="B115" s="38"/>
      <c r="C115" s="38"/>
      <c r="D115" s="38"/>
      <c r="E115" s="38"/>
      <c r="F115" s="38"/>
      <c r="G115" s="128"/>
      <c r="H115" s="128"/>
      <c r="I115" s="129"/>
      <c r="J115" s="129"/>
      <c r="K115" s="128"/>
      <c r="L115" s="129"/>
      <c r="M115" s="128"/>
      <c r="N115" s="128"/>
      <c r="O115" s="129"/>
      <c r="P115" s="128"/>
      <c r="Q115" s="128"/>
      <c r="R115" s="129"/>
      <c r="S115" s="129"/>
      <c r="T115" s="128"/>
      <c r="U115" s="129"/>
      <c r="V115" s="128"/>
      <c r="W115" s="128"/>
      <c r="X115" s="129"/>
      <c r="Y115" s="128"/>
      <c r="Z115" s="128"/>
      <c r="AA115" s="129"/>
      <c r="AB115" s="129"/>
      <c r="AC115" s="128"/>
      <c r="AD115" s="129"/>
      <c r="AE115" s="128"/>
      <c r="AF115" s="128"/>
      <c r="AG115" s="129"/>
      <c r="AH115" s="128"/>
      <c r="AI115" s="128"/>
      <c r="AJ115" s="129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</row>
    <row r="116">
      <c r="A116" s="38"/>
      <c r="B116" s="38"/>
      <c r="C116" s="38"/>
      <c r="D116" s="38"/>
      <c r="E116" s="38"/>
      <c r="F116" s="38"/>
      <c r="G116" s="128"/>
      <c r="H116" s="128"/>
      <c r="I116" s="129"/>
      <c r="J116" s="129"/>
      <c r="K116" s="128"/>
      <c r="L116" s="129"/>
      <c r="M116" s="128"/>
      <c r="N116" s="128"/>
      <c r="O116" s="129"/>
      <c r="P116" s="128"/>
      <c r="Q116" s="128"/>
      <c r="R116" s="129"/>
      <c r="S116" s="129"/>
      <c r="T116" s="128"/>
      <c r="U116" s="129"/>
      <c r="V116" s="128"/>
      <c r="W116" s="128"/>
      <c r="X116" s="129"/>
      <c r="Y116" s="128"/>
      <c r="Z116" s="128"/>
      <c r="AA116" s="129"/>
      <c r="AB116" s="129"/>
      <c r="AC116" s="128"/>
      <c r="AD116" s="129"/>
      <c r="AE116" s="128"/>
      <c r="AF116" s="128"/>
      <c r="AG116" s="129"/>
      <c r="AH116" s="128"/>
      <c r="AI116" s="128"/>
      <c r="AJ116" s="129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</row>
    <row r="117">
      <c r="A117" s="38"/>
      <c r="B117" s="38"/>
      <c r="C117" s="38"/>
      <c r="D117" s="38"/>
      <c r="E117" s="38"/>
      <c r="F117" s="38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</row>
    <row r="118">
      <c r="A118" s="48"/>
      <c r="B118" s="38"/>
      <c r="C118" s="38"/>
      <c r="D118" s="48"/>
      <c r="E118" s="48"/>
      <c r="F118" s="48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</row>
    <row r="119">
      <c r="A119" s="114" t="str">
        <f>CONCATENATE(B107," 
",C107)</f>
        <v>Terça 
Manhã</v>
      </c>
      <c r="B119" s="38"/>
      <c r="C119" s="38"/>
      <c r="D119" s="95">
        <v>0.3819444444444444</v>
      </c>
      <c r="E119" s="95">
        <v>0.4166666666666667</v>
      </c>
      <c r="F119" s="96" t="s">
        <v>12</v>
      </c>
      <c r="G119" s="127" t="str">
        <f>IFERROR(__xludf.DUMMYFUNCTION("""COMPUTED_VALUE"""),"Organização e Arquitetura de Hardware")</f>
        <v>Organização e Arquitetura de Hardware</v>
      </c>
      <c r="H119" s="127" t="str">
        <f>IFERROR(__xludf.DUMMYFUNCTION("""COMPUTED_VALUE""")," ")</f>
        <v> </v>
      </c>
      <c r="I119" s="127" t="str">
        <f>IFERROR(__xludf.DUMMYFUNCTION("""COMPUTED_VALUE""")," ")</f>
        <v> </v>
      </c>
      <c r="J119" s="127" t="str">
        <f>IFERROR(__xludf.DUMMYFUNCTION("""COMPUTED_VALUE""")," ")</f>
        <v> </v>
      </c>
      <c r="K119" s="127" t="str">
        <f>IFERROR(__xludf.DUMMYFUNCTION("""COMPUTED_VALUE""")," ")</f>
        <v> </v>
      </c>
      <c r="L119" s="127" t="str">
        <f>IFERROR(__xludf.DUMMYFUNCTION("""COMPUTED_VALUE""")," ")</f>
        <v> </v>
      </c>
      <c r="M119" s="127" t="str">
        <f>IFERROR(__xludf.DUMMYFUNCTION("""COMPUTED_VALUE"""),"Internet das Coisas (Prototipagem)")</f>
        <v>Internet das Coisas (Prototipagem)</v>
      </c>
      <c r="N119" s="127" t="str">
        <f>IFERROR(__xludf.DUMMYFUNCTION("""COMPUTED_VALUE""")," ")</f>
        <v> </v>
      </c>
      <c r="O119" s="127" t="str">
        <f>IFERROR(__xludf.DUMMYFUNCTION("""COMPUTED_VALUE""")," ")</f>
        <v> </v>
      </c>
      <c r="P119" s="127" t="str">
        <f>IFERROR(__xludf.DUMMYFUNCTION("""COMPUTED_VALUE""")," ")</f>
        <v> </v>
      </c>
      <c r="Q119" s="127" t="str">
        <f>IFERROR(__xludf.DUMMYFUNCTION("""COMPUTED_VALUE""")," ")</f>
        <v> </v>
      </c>
      <c r="R119" s="127" t="str">
        <f>IFERROR(__xludf.DUMMYFUNCTION("""COMPUTED_VALUE""")," ")</f>
        <v> </v>
      </c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</row>
    <row r="120">
      <c r="A120" s="38"/>
      <c r="B120" s="38"/>
      <c r="C120" s="38"/>
      <c r="D120" s="38"/>
      <c r="E120" s="38"/>
      <c r="F120" s="38"/>
      <c r="G120" s="128" t="str">
        <f>IFERROR(__xludf.DUMMYFUNCTION("""COMPUTED_VALUE"""),"Rogério")</f>
        <v>Rogério</v>
      </c>
      <c r="H120" s="128"/>
      <c r="I120" s="129"/>
      <c r="J120" s="129"/>
      <c r="K120" s="128"/>
      <c r="L120" s="129"/>
      <c r="M120" s="128" t="str">
        <f>IFERROR(__xludf.DUMMYFUNCTION("""COMPUTED_VALUE"""),"Nei")</f>
        <v>Nei</v>
      </c>
      <c r="N120" s="128"/>
      <c r="O120" s="129"/>
      <c r="P120" s="128"/>
      <c r="Q120" s="128"/>
      <c r="R120" s="129"/>
      <c r="S120" s="129"/>
      <c r="T120" s="128"/>
      <c r="U120" s="129"/>
      <c r="V120" s="128"/>
      <c r="W120" s="128"/>
      <c r="X120" s="129"/>
      <c r="Y120" s="128"/>
      <c r="Z120" s="128"/>
      <c r="AA120" s="129"/>
      <c r="AB120" s="129"/>
      <c r="AC120" s="128"/>
      <c r="AD120" s="129"/>
      <c r="AE120" s="128"/>
      <c r="AF120" s="128"/>
      <c r="AG120" s="129"/>
      <c r="AH120" s="128"/>
      <c r="AI120" s="128"/>
      <c r="AJ120" s="129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</row>
    <row r="121">
      <c r="A121" s="38"/>
      <c r="B121" s="38"/>
      <c r="C121" s="38"/>
      <c r="D121" s="38"/>
      <c r="E121" s="38"/>
      <c r="F121" s="38"/>
      <c r="G121" s="128"/>
      <c r="H121" s="128"/>
      <c r="I121" s="129"/>
      <c r="J121" s="129"/>
      <c r="K121" s="128"/>
      <c r="L121" s="129"/>
      <c r="M121" s="128"/>
      <c r="N121" s="128"/>
      <c r="O121" s="129"/>
      <c r="P121" s="128"/>
      <c r="Q121" s="128"/>
      <c r="R121" s="129"/>
      <c r="S121" s="129"/>
      <c r="T121" s="128"/>
      <c r="U121" s="129"/>
      <c r="V121" s="128"/>
      <c r="W121" s="128"/>
      <c r="X121" s="129"/>
      <c r="Y121" s="128"/>
      <c r="Z121" s="128"/>
      <c r="AA121" s="129"/>
      <c r="AB121" s="129"/>
      <c r="AC121" s="128"/>
      <c r="AD121" s="129"/>
      <c r="AE121" s="128"/>
      <c r="AF121" s="128"/>
      <c r="AG121" s="129"/>
      <c r="AH121" s="128"/>
      <c r="AI121" s="128"/>
      <c r="AJ121" s="129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</row>
    <row r="122">
      <c r="A122" s="38"/>
      <c r="B122" s="38"/>
      <c r="C122" s="38"/>
      <c r="D122" s="38"/>
      <c r="E122" s="38"/>
      <c r="F122" s="38"/>
      <c r="G122" s="128"/>
      <c r="H122" s="128"/>
      <c r="I122" s="129"/>
      <c r="J122" s="129"/>
      <c r="K122" s="128"/>
      <c r="L122" s="129"/>
      <c r="M122" s="128"/>
      <c r="N122" s="128"/>
      <c r="O122" s="129"/>
      <c r="P122" s="128"/>
      <c r="Q122" s="128"/>
      <c r="R122" s="129"/>
      <c r="S122" s="129"/>
      <c r="T122" s="128"/>
      <c r="U122" s="129"/>
      <c r="V122" s="128"/>
      <c r="W122" s="128"/>
      <c r="X122" s="129"/>
      <c r="Y122" s="128"/>
      <c r="Z122" s="128"/>
      <c r="AA122" s="129"/>
      <c r="AB122" s="129"/>
      <c r="AC122" s="128"/>
      <c r="AD122" s="129"/>
      <c r="AE122" s="128"/>
      <c r="AF122" s="128"/>
      <c r="AG122" s="129"/>
      <c r="AH122" s="128"/>
      <c r="AI122" s="128"/>
      <c r="AJ122" s="129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</row>
    <row r="123">
      <c r="A123" s="38"/>
      <c r="B123" s="38"/>
      <c r="C123" s="38"/>
      <c r="D123" s="38"/>
      <c r="E123" s="38"/>
      <c r="F123" s="38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</row>
    <row r="124">
      <c r="A124" s="48"/>
      <c r="B124" s="38"/>
      <c r="C124" s="38"/>
      <c r="D124" s="48"/>
      <c r="E124" s="48"/>
      <c r="F124" s="48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</row>
    <row r="125">
      <c r="A125" s="121"/>
      <c r="B125" s="38"/>
      <c r="C125" s="38"/>
      <c r="D125" s="88">
        <v>0.4166666666666667</v>
      </c>
      <c r="E125" s="88">
        <v>0.4236111111111111</v>
      </c>
      <c r="F125" s="89" t="s">
        <v>13</v>
      </c>
      <c r="G125" s="81" t="str">
        <f>IFERROR(__xludf.DUMMYFUNCTION("""COMPUTED_VALUE"""),"Intervalo")</f>
        <v>Intervalo</v>
      </c>
      <c r="H125" s="81" t="str">
        <f>IFERROR(__xludf.DUMMYFUNCTION("""COMPUTED_VALUE"""),"Intervalo")</f>
        <v>Intervalo</v>
      </c>
      <c r="I125" s="81" t="str">
        <f>IFERROR(__xludf.DUMMYFUNCTION("""COMPUTED_VALUE"""),"Intervalo")</f>
        <v>Intervalo</v>
      </c>
      <c r="J125" s="81" t="str">
        <f>IFERROR(__xludf.DUMMYFUNCTION("""COMPUTED_VALUE"""),"Intervalo")</f>
        <v>Intervalo</v>
      </c>
      <c r="K125" s="81"/>
      <c r="L125" s="81" t="str">
        <f>IFERROR(__xludf.DUMMYFUNCTION("""COMPUTED_VALUE"""),"Intervalo")</f>
        <v>Intervalo</v>
      </c>
      <c r="M125" s="81" t="str">
        <f>IFERROR(__xludf.DUMMYFUNCTION("""COMPUTED_VALUE"""),"Intervalo")</f>
        <v>Intervalo</v>
      </c>
      <c r="N125" s="81"/>
      <c r="O125" s="81" t="str">
        <f>IFERROR(__xludf.DUMMYFUNCTION("""COMPUTED_VALUE"""),"Intervalo")</f>
        <v>Intervalo</v>
      </c>
      <c r="P125" s="81" t="str">
        <f>IFERROR(__xludf.DUMMYFUNCTION("""COMPUTED_VALUE"""),"Intervalo")</f>
        <v>Intervalo</v>
      </c>
      <c r="Q125" s="81"/>
      <c r="R125" s="81" t="str">
        <f>IFERROR(__xludf.DUMMYFUNCTION("""COMPUTED_VALUE"""),"Intervalo")</f>
        <v>Intervalo</v>
      </c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</row>
    <row r="126">
      <c r="A126" s="121"/>
      <c r="B126" s="38"/>
      <c r="C126" s="38"/>
      <c r="D126" s="90"/>
      <c r="E126" s="90"/>
      <c r="F126" s="91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</row>
    <row r="127">
      <c r="A127" s="121"/>
      <c r="B127" s="38"/>
      <c r="C127" s="38"/>
      <c r="D127" s="90"/>
      <c r="E127" s="90"/>
      <c r="F127" s="91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</row>
    <row r="128">
      <c r="A128" s="121"/>
      <c r="B128" s="38"/>
      <c r="C128" s="38"/>
      <c r="D128" s="90"/>
      <c r="E128" s="90"/>
      <c r="F128" s="91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</row>
    <row r="129">
      <c r="A129" s="121"/>
      <c r="B129" s="38"/>
      <c r="C129" s="38"/>
      <c r="D129" s="90"/>
      <c r="E129" s="90"/>
      <c r="F129" s="91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</row>
    <row r="130">
      <c r="A130" s="121"/>
      <c r="B130" s="38"/>
      <c r="C130" s="38"/>
      <c r="D130" s="90"/>
      <c r="E130" s="90"/>
      <c r="F130" s="91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</row>
    <row r="131">
      <c r="A131" s="114" t="str">
        <f>CONCATENATE(B107," 
",C107)</f>
        <v>Terça 
Manhã</v>
      </c>
      <c r="B131" s="38"/>
      <c r="C131" s="38"/>
      <c r="D131" s="95">
        <v>0.4236111111111111</v>
      </c>
      <c r="E131" s="95">
        <v>0.4583333333333333</v>
      </c>
      <c r="F131" s="96" t="s">
        <v>14</v>
      </c>
      <c r="G131" s="127" t="str">
        <f>IFERROR(__xludf.DUMMYFUNCTION("""COMPUTED_VALUE"""),"Fundamentos Filosóficos da Tecnologia")</f>
        <v>Fundamentos Filosóficos da Tecnologia</v>
      </c>
      <c r="H131" s="127" t="str">
        <f>IFERROR(__xludf.DUMMYFUNCTION("""COMPUTED_VALUE""")," ")</f>
        <v> </v>
      </c>
      <c r="I131" s="127" t="str">
        <f>IFERROR(__xludf.DUMMYFUNCTION("""COMPUTED_VALUE""")," ")</f>
        <v> </v>
      </c>
      <c r="J131" s="127" t="str">
        <f>IFERROR(__xludf.DUMMYFUNCTION("""COMPUTED_VALUE""")," ")</f>
        <v> </v>
      </c>
      <c r="K131" s="127" t="str">
        <f>IFERROR(__xludf.DUMMYFUNCTION("""COMPUTED_VALUE""")," ")</f>
        <v> </v>
      </c>
      <c r="L131" s="127" t="str">
        <f>IFERROR(__xludf.DUMMYFUNCTION("""COMPUTED_VALUE""")," ")</f>
        <v> </v>
      </c>
      <c r="M131" s="127" t="str">
        <f>IFERROR(__xludf.DUMMYFUNCTION("""COMPUTED_VALUE"""),"Internet das Coisas (Prototipagem)")</f>
        <v>Internet das Coisas (Prototipagem)</v>
      </c>
      <c r="N131" s="127" t="str">
        <f>IFERROR(__xludf.DUMMYFUNCTION("""COMPUTED_VALUE""")," ")</f>
        <v> </v>
      </c>
      <c r="O131" s="127" t="str">
        <f>IFERROR(__xludf.DUMMYFUNCTION("""COMPUTED_VALUE""")," ")</f>
        <v> </v>
      </c>
      <c r="P131" s="127" t="str">
        <f>IFERROR(__xludf.DUMMYFUNCTION("""COMPUTED_VALUE""")," ")</f>
        <v> </v>
      </c>
      <c r="Q131" s="127" t="str">
        <f>IFERROR(__xludf.DUMMYFUNCTION("""COMPUTED_VALUE""")," ")</f>
        <v> </v>
      </c>
      <c r="R131" s="127" t="str">
        <f>IFERROR(__xludf.DUMMYFUNCTION("""COMPUTED_VALUE""")," ")</f>
        <v> </v>
      </c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</row>
    <row r="132">
      <c r="A132" s="38"/>
      <c r="B132" s="38"/>
      <c r="C132" s="38"/>
      <c r="D132" s="38"/>
      <c r="E132" s="38"/>
      <c r="F132" s="38"/>
      <c r="G132" s="128" t="str">
        <f>IFERROR(__xludf.DUMMYFUNCTION("""COMPUTED_VALUE"""),"Paulo Irineu")</f>
        <v>Paulo Irineu</v>
      </c>
      <c r="H132" s="128"/>
      <c r="I132" s="129"/>
      <c r="J132" s="129"/>
      <c r="K132" s="128"/>
      <c r="L132" s="129"/>
      <c r="M132" s="128" t="str">
        <f>IFERROR(__xludf.DUMMYFUNCTION("""COMPUTED_VALUE"""),"Nei")</f>
        <v>Nei</v>
      </c>
      <c r="N132" s="128"/>
      <c r="O132" s="129"/>
      <c r="P132" s="128"/>
      <c r="Q132" s="128"/>
      <c r="R132" s="129"/>
      <c r="S132" s="129"/>
      <c r="T132" s="128"/>
      <c r="U132" s="129"/>
      <c r="V132" s="128"/>
      <c r="W132" s="128"/>
      <c r="X132" s="129"/>
      <c r="Y132" s="128"/>
      <c r="Z132" s="128"/>
      <c r="AA132" s="129"/>
      <c r="AB132" s="129"/>
      <c r="AC132" s="128"/>
      <c r="AD132" s="129"/>
      <c r="AE132" s="128"/>
      <c r="AF132" s="128"/>
      <c r="AG132" s="129"/>
      <c r="AH132" s="128"/>
      <c r="AI132" s="128"/>
      <c r="AJ132" s="129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</row>
    <row r="133">
      <c r="A133" s="38"/>
      <c r="B133" s="38"/>
      <c r="C133" s="38"/>
      <c r="D133" s="38"/>
      <c r="E133" s="38"/>
      <c r="F133" s="38"/>
      <c r="G133" s="128"/>
      <c r="H133" s="128"/>
      <c r="I133" s="129"/>
      <c r="J133" s="129"/>
      <c r="K133" s="128"/>
      <c r="L133" s="129"/>
      <c r="M133" s="128"/>
      <c r="N133" s="128"/>
      <c r="O133" s="129"/>
      <c r="P133" s="128"/>
      <c r="Q133" s="128"/>
      <c r="R133" s="129"/>
      <c r="S133" s="129"/>
      <c r="T133" s="128"/>
      <c r="U133" s="129"/>
      <c r="V133" s="128"/>
      <c r="W133" s="128"/>
      <c r="X133" s="129"/>
      <c r="Y133" s="128"/>
      <c r="Z133" s="128"/>
      <c r="AA133" s="129"/>
      <c r="AB133" s="129"/>
      <c r="AC133" s="128"/>
      <c r="AD133" s="129"/>
      <c r="AE133" s="128"/>
      <c r="AF133" s="128"/>
      <c r="AG133" s="129"/>
      <c r="AH133" s="128"/>
      <c r="AI133" s="128"/>
      <c r="AJ133" s="129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</row>
    <row r="134">
      <c r="A134" s="38"/>
      <c r="B134" s="38"/>
      <c r="C134" s="38"/>
      <c r="D134" s="38"/>
      <c r="E134" s="38"/>
      <c r="F134" s="38"/>
      <c r="G134" s="128"/>
      <c r="H134" s="128"/>
      <c r="I134" s="129"/>
      <c r="J134" s="129"/>
      <c r="K134" s="128"/>
      <c r="L134" s="129"/>
      <c r="M134" s="128"/>
      <c r="N134" s="128"/>
      <c r="O134" s="129"/>
      <c r="P134" s="128"/>
      <c r="Q134" s="128"/>
      <c r="R134" s="129"/>
      <c r="S134" s="129"/>
      <c r="T134" s="128"/>
      <c r="U134" s="129"/>
      <c r="V134" s="128"/>
      <c r="W134" s="128"/>
      <c r="X134" s="129"/>
      <c r="Y134" s="128"/>
      <c r="Z134" s="128"/>
      <c r="AA134" s="129"/>
      <c r="AB134" s="129"/>
      <c r="AC134" s="128"/>
      <c r="AD134" s="129"/>
      <c r="AE134" s="128"/>
      <c r="AF134" s="128"/>
      <c r="AG134" s="129"/>
      <c r="AH134" s="128"/>
      <c r="AI134" s="128"/>
      <c r="AJ134" s="129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</row>
    <row r="135">
      <c r="A135" s="38"/>
      <c r="B135" s="38"/>
      <c r="C135" s="38"/>
      <c r="D135" s="38"/>
      <c r="E135" s="38"/>
      <c r="F135" s="38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</row>
    <row r="136">
      <c r="A136" s="48"/>
      <c r="B136" s="38"/>
      <c r="C136" s="38"/>
      <c r="D136" s="48"/>
      <c r="E136" s="48"/>
      <c r="F136" s="48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</row>
    <row r="137">
      <c r="A137" s="114" t="str">
        <f>CONCATENATE(B107," 
",C107)</f>
        <v>Terça 
Manhã</v>
      </c>
      <c r="B137" s="38"/>
      <c r="C137" s="38"/>
      <c r="D137" s="95">
        <v>0.4583333333333333</v>
      </c>
      <c r="E137" s="95">
        <v>0.4930555555555556</v>
      </c>
      <c r="F137" s="96" t="s">
        <v>15</v>
      </c>
      <c r="G137" s="127" t="str">
        <f>IFERROR(__xludf.DUMMYFUNCTION("""COMPUTED_VALUE"""),"Fundamentos Filosóficos da Tecnologia")</f>
        <v>Fundamentos Filosóficos da Tecnologia</v>
      </c>
      <c r="H137" s="127" t="str">
        <f>IFERROR(__xludf.DUMMYFUNCTION("""COMPUTED_VALUE""")," ")</f>
        <v> </v>
      </c>
      <c r="I137" s="127" t="str">
        <f>IFERROR(__xludf.DUMMYFUNCTION("""COMPUTED_VALUE""")," ")</f>
        <v> </v>
      </c>
      <c r="J137" s="127" t="str">
        <f>IFERROR(__xludf.DUMMYFUNCTION("""COMPUTED_VALUE""")," ")</f>
        <v> </v>
      </c>
      <c r="K137" s="127" t="str">
        <f>IFERROR(__xludf.DUMMYFUNCTION("""COMPUTED_VALUE""")," ")</f>
        <v> </v>
      </c>
      <c r="L137" s="127" t="str">
        <f>IFERROR(__xludf.DUMMYFUNCTION("""COMPUTED_VALUE""")," ")</f>
        <v> </v>
      </c>
      <c r="M137" s="127" t="str">
        <f>IFERROR(__xludf.DUMMYFUNCTION("""COMPUTED_VALUE"""),"Internet das Coisas (Prototipagem)")</f>
        <v>Internet das Coisas (Prototipagem)</v>
      </c>
      <c r="N137" s="127" t="str">
        <f>IFERROR(__xludf.DUMMYFUNCTION("""COMPUTED_VALUE""")," ")</f>
        <v> </v>
      </c>
      <c r="O137" s="127" t="str">
        <f>IFERROR(__xludf.DUMMYFUNCTION("""COMPUTED_VALUE""")," ")</f>
        <v> </v>
      </c>
      <c r="P137" s="127" t="str">
        <f>IFERROR(__xludf.DUMMYFUNCTION("""COMPUTED_VALUE""")," ")</f>
        <v> </v>
      </c>
      <c r="Q137" s="127" t="str">
        <f>IFERROR(__xludf.DUMMYFUNCTION("""COMPUTED_VALUE""")," ")</f>
        <v> </v>
      </c>
      <c r="R137" s="127" t="str">
        <f>IFERROR(__xludf.DUMMYFUNCTION("""COMPUTED_VALUE""")," ")</f>
        <v> </v>
      </c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</row>
    <row r="138">
      <c r="A138" s="38"/>
      <c r="B138" s="38"/>
      <c r="C138" s="38"/>
      <c r="D138" s="38"/>
      <c r="E138" s="38"/>
      <c r="F138" s="38"/>
      <c r="G138" s="128" t="str">
        <f>IFERROR(__xludf.DUMMYFUNCTION("""COMPUTED_VALUE"""),"Paulo Irineu")</f>
        <v>Paulo Irineu</v>
      </c>
      <c r="H138" s="128"/>
      <c r="I138" s="129"/>
      <c r="J138" s="129"/>
      <c r="K138" s="128"/>
      <c r="L138" s="129"/>
      <c r="M138" s="128" t="str">
        <f>IFERROR(__xludf.DUMMYFUNCTION("""COMPUTED_VALUE"""),"Nei")</f>
        <v>Nei</v>
      </c>
      <c r="N138" s="128"/>
      <c r="O138" s="129"/>
      <c r="P138" s="128"/>
      <c r="Q138" s="128"/>
      <c r="R138" s="129"/>
      <c r="S138" s="129"/>
      <c r="T138" s="128"/>
      <c r="U138" s="129"/>
      <c r="V138" s="128"/>
      <c r="W138" s="128"/>
      <c r="X138" s="129"/>
      <c r="Y138" s="128"/>
      <c r="Z138" s="128"/>
      <c r="AA138" s="129"/>
      <c r="AB138" s="129"/>
      <c r="AC138" s="128"/>
      <c r="AD138" s="129"/>
      <c r="AE138" s="128"/>
      <c r="AF138" s="128"/>
      <c r="AG138" s="129"/>
      <c r="AH138" s="128"/>
      <c r="AI138" s="128"/>
      <c r="AJ138" s="129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</row>
    <row r="139">
      <c r="A139" s="38"/>
      <c r="B139" s="38"/>
      <c r="C139" s="38"/>
      <c r="D139" s="38"/>
      <c r="E139" s="38"/>
      <c r="F139" s="38"/>
      <c r="G139" s="128"/>
      <c r="H139" s="128"/>
      <c r="I139" s="129"/>
      <c r="J139" s="129"/>
      <c r="K139" s="128"/>
      <c r="L139" s="129"/>
      <c r="M139" s="128"/>
      <c r="N139" s="128"/>
      <c r="O139" s="129"/>
      <c r="P139" s="128"/>
      <c r="Q139" s="128"/>
      <c r="R139" s="129"/>
      <c r="S139" s="129"/>
      <c r="T139" s="128"/>
      <c r="U139" s="129"/>
      <c r="V139" s="128"/>
      <c r="W139" s="128"/>
      <c r="X139" s="129"/>
      <c r="Y139" s="128"/>
      <c r="Z139" s="128"/>
      <c r="AA139" s="129"/>
      <c r="AB139" s="129"/>
      <c r="AC139" s="128"/>
      <c r="AD139" s="129"/>
      <c r="AE139" s="128"/>
      <c r="AF139" s="128"/>
      <c r="AG139" s="129"/>
      <c r="AH139" s="128"/>
      <c r="AI139" s="128"/>
      <c r="AJ139" s="129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</row>
    <row r="140">
      <c r="A140" s="38"/>
      <c r="B140" s="38"/>
      <c r="C140" s="38"/>
      <c r="D140" s="38"/>
      <c r="E140" s="38"/>
      <c r="F140" s="38"/>
      <c r="G140" s="128"/>
      <c r="H140" s="128"/>
      <c r="I140" s="129"/>
      <c r="J140" s="129"/>
      <c r="K140" s="128"/>
      <c r="L140" s="129"/>
      <c r="M140" s="128"/>
      <c r="N140" s="128"/>
      <c r="O140" s="129"/>
      <c r="P140" s="128"/>
      <c r="Q140" s="128"/>
      <c r="R140" s="129"/>
      <c r="S140" s="129"/>
      <c r="T140" s="128"/>
      <c r="U140" s="129"/>
      <c r="V140" s="128"/>
      <c r="W140" s="128"/>
      <c r="X140" s="129"/>
      <c r="Y140" s="128"/>
      <c r="Z140" s="128"/>
      <c r="AA140" s="129"/>
      <c r="AB140" s="129"/>
      <c r="AC140" s="128"/>
      <c r="AD140" s="129"/>
      <c r="AE140" s="128"/>
      <c r="AF140" s="128"/>
      <c r="AG140" s="129"/>
      <c r="AH140" s="128"/>
      <c r="AI140" s="128"/>
      <c r="AJ140" s="129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</row>
    <row r="141">
      <c r="A141" s="38"/>
      <c r="B141" s="38"/>
      <c r="C141" s="38"/>
      <c r="D141" s="38"/>
      <c r="E141" s="38"/>
      <c r="F141" s="38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</row>
    <row r="142">
      <c r="A142" s="48"/>
      <c r="B142" s="38"/>
      <c r="C142" s="38"/>
      <c r="D142" s="48"/>
      <c r="E142" s="48"/>
      <c r="F142" s="48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</row>
    <row r="143">
      <c r="A143" s="121"/>
      <c r="B143" s="38"/>
      <c r="C143" s="38"/>
      <c r="D143" s="88">
        <v>0.4930555555555556</v>
      </c>
      <c r="E143" s="88">
        <v>0.5</v>
      </c>
      <c r="F143" s="89" t="s">
        <v>13</v>
      </c>
      <c r="G143" s="81" t="str">
        <f>IFERROR(__xludf.DUMMYFUNCTION("""COMPUTED_VALUE"""),"Intervalo")</f>
        <v>Intervalo</v>
      </c>
      <c r="H143" s="81" t="str">
        <f>IFERROR(__xludf.DUMMYFUNCTION("""COMPUTED_VALUE"""),"Intervalo")</f>
        <v>Intervalo</v>
      </c>
      <c r="I143" s="81" t="str">
        <f>IFERROR(__xludf.DUMMYFUNCTION("""COMPUTED_VALUE"""),"Intervalo")</f>
        <v>Intervalo</v>
      </c>
      <c r="J143" s="81" t="str">
        <f>IFERROR(__xludf.DUMMYFUNCTION("""COMPUTED_VALUE"""),"Intervalo")</f>
        <v>Intervalo</v>
      </c>
      <c r="K143" s="81"/>
      <c r="L143" s="81" t="str">
        <f>IFERROR(__xludf.DUMMYFUNCTION("""COMPUTED_VALUE"""),"Intervalo")</f>
        <v>Intervalo</v>
      </c>
      <c r="M143" s="81" t="str">
        <f>IFERROR(__xludf.DUMMYFUNCTION("""COMPUTED_VALUE"""),"Intervalo")</f>
        <v>Intervalo</v>
      </c>
      <c r="N143" s="81"/>
      <c r="O143" s="81" t="str">
        <f>IFERROR(__xludf.DUMMYFUNCTION("""COMPUTED_VALUE"""),"Intervalo")</f>
        <v>Intervalo</v>
      </c>
      <c r="P143" s="81" t="str">
        <f>IFERROR(__xludf.DUMMYFUNCTION("""COMPUTED_VALUE"""),"Intervalo")</f>
        <v>Intervalo</v>
      </c>
      <c r="Q143" s="81"/>
      <c r="R143" s="81" t="str">
        <f>IFERROR(__xludf.DUMMYFUNCTION("""COMPUTED_VALUE"""),"Intervalo")</f>
        <v>Intervalo</v>
      </c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</row>
    <row r="144">
      <c r="A144" s="121"/>
      <c r="B144" s="38"/>
      <c r="C144" s="38"/>
      <c r="D144" s="90"/>
      <c r="E144" s="90"/>
      <c r="F144" s="91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</row>
    <row r="145">
      <c r="A145" s="121"/>
      <c r="B145" s="38"/>
      <c r="C145" s="38"/>
      <c r="D145" s="90"/>
      <c r="E145" s="90"/>
      <c r="F145" s="91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</row>
    <row r="146">
      <c r="A146" s="121"/>
      <c r="B146" s="38"/>
      <c r="C146" s="38"/>
      <c r="D146" s="90"/>
      <c r="E146" s="90"/>
      <c r="F146" s="91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</row>
    <row r="147">
      <c r="A147" s="121"/>
      <c r="B147" s="38"/>
      <c r="C147" s="38"/>
      <c r="D147" s="90"/>
      <c r="E147" s="90"/>
      <c r="F147" s="91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</row>
    <row r="148">
      <c r="A148" s="121"/>
      <c r="B148" s="38"/>
      <c r="C148" s="48"/>
      <c r="D148" s="90"/>
      <c r="E148" s="90"/>
      <c r="F148" s="91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</row>
    <row r="149">
      <c r="A149" s="114" t="str">
        <f>CONCATENATE(B107," 
",C149)</f>
        <v>Terça 
Tarde</v>
      </c>
      <c r="B149" s="38"/>
      <c r="C149" s="126" t="s">
        <v>36</v>
      </c>
      <c r="D149" s="95">
        <v>0.5</v>
      </c>
      <c r="E149" s="95">
        <v>0.5347222222222222</v>
      </c>
      <c r="F149" s="96" t="s">
        <v>16</v>
      </c>
      <c r="G149" s="127" t="str">
        <f>IFERROR(__xludf.DUMMYFUNCTION("""COMPUTED_VALUE""")," ")</f>
        <v> </v>
      </c>
      <c r="H149" s="127" t="str">
        <f>IFERROR(__xludf.DUMMYFUNCTION("""COMPUTED_VALUE""")," ")</f>
        <v> </v>
      </c>
      <c r="I149" s="127" t="str">
        <f>IFERROR(__xludf.DUMMYFUNCTION("""COMPUTED_VALUE""")," ")</f>
        <v> </v>
      </c>
      <c r="J149" s="127" t="str">
        <f>IFERROR(__xludf.DUMMYFUNCTION("""COMPUTED_VALUE""")," ")</f>
        <v> </v>
      </c>
      <c r="K149" s="127" t="str">
        <f>IFERROR(__xludf.DUMMYFUNCTION("""COMPUTED_VALUE""")," ")</f>
        <v> </v>
      </c>
      <c r="L149" s="127" t="str">
        <f>IFERROR(__xludf.DUMMYFUNCTION("""COMPUTED_VALUE""")," ")</f>
        <v> </v>
      </c>
      <c r="M149" s="127" t="str">
        <f>IFERROR(__xludf.DUMMYFUNCTION("""COMPUTED_VALUE""")," ")</f>
        <v> </v>
      </c>
      <c r="N149" s="127" t="str">
        <f>IFERROR(__xludf.DUMMYFUNCTION("""COMPUTED_VALUE""")," ")</f>
        <v> </v>
      </c>
      <c r="O149" s="127" t="str">
        <f>IFERROR(__xludf.DUMMYFUNCTION("""COMPUTED_VALUE""")," ")</f>
        <v> </v>
      </c>
      <c r="P149" s="127" t="str">
        <f>IFERROR(__xludf.DUMMYFUNCTION("""COMPUTED_VALUE""")," ")</f>
        <v> </v>
      </c>
      <c r="Q149" s="127" t="str">
        <f>IFERROR(__xludf.DUMMYFUNCTION("""COMPUTED_VALUE""")," ")</f>
        <v> </v>
      </c>
      <c r="R149" s="127" t="str">
        <f>IFERROR(__xludf.DUMMYFUNCTION("""COMPUTED_VALUE""")," ")</f>
        <v> </v>
      </c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</row>
    <row r="150">
      <c r="A150" s="38"/>
      <c r="B150" s="38"/>
      <c r="C150" s="38"/>
      <c r="D150" s="38"/>
      <c r="E150" s="38"/>
      <c r="F150" s="38"/>
      <c r="G150" s="128"/>
      <c r="H150" s="128"/>
      <c r="I150" s="129"/>
      <c r="J150" s="129"/>
      <c r="K150" s="128"/>
      <c r="L150" s="129"/>
      <c r="M150" s="128"/>
      <c r="N150" s="128"/>
      <c r="O150" s="129"/>
      <c r="P150" s="128"/>
      <c r="Q150" s="128"/>
      <c r="R150" s="129"/>
      <c r="S150" s="129"/>
      <c r="T150" s="128"/>
      <c r="U150" s="129"/>
      <c r="V150" s="128"/>
      <c r="W150" s="128"/>
      <c r="X150" s="129"/>
      <c r="Y150" s="128"/>
      <c r="Z150" s="128"/>
      <c r="AA150" s="129"/>
      <c r="AB150" s="129"/>
      <c r="AC150" s="128"/>
      <c r="AD150" s="129"/>
      <c r="AE150" s="128"/>
      <c r="AF150" s="128"/>
      <c r="AG150" s="129"/>
      <c r="AH150" s="128"/>
      <c r="AI150" s="128"/>
      <c r="AJ150" s="129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</row>
    <row r="151">
      <c r="A151" s="38"/>
      <c r="B151" s="38"/>
      <c r="C151" s="38"/>
      <c r="D151" s="38"/>
      <c r="E151" s="38"/>
      <c r="F151" s="38"/>
      <c r="G151" s="128"/>
      <c r="H151" s="128"/>
      <c r="I151" s="129"/>
      <c r="J151" s="129"/>
      <c r="K151" s="128"/>
      <c r="L151" s="129"/>
      <c r="M151" s="128"/>
      <c r="N151" s="128"/>
      <c r="O151" s="129"/>
      <c r="P151" s="128"/>
      <c r="Q151" s="128"/>
      <c r="R151" s="129"/>
      <c r="S151" s="129"/>
      <c r="T151" s="128"/>
      <c r="U151" s="129"/>
      <c r="V151" s="128"/>
      <c r="W151" s="128"/>
      <c r="X151" s="129"/>
      <c r="Y151" s="128"/>
      <c r="Z151" s="128"/>
      <c r="AA151" s="129"/>
      <c r="AB151" s="129"/>
      <c r="AC151" s="128"/>
      <c r="AD151" s="129"/>
      <c r="AE151" s="128"/>
      <c r="AF151" s="128"/>
      <c r="AG151" s="129"/>
      <c r="AH151" s="128"/>
      <c r="AI151" s="128"/>
      <c r="AJ151" s="129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</row>
    <row r="152">
      <c r="A152" s="38"/>
      <c r="B152" s="38"/>
      <c r="C152" s="38"/>
      <c r="D152" s="38"/>
      <c r="E152" s="38"/>
      <c r="F152" s="38"/>
      <c r="G152" s="128"/>
      <c r="H152" s="128"/>
      <c r="I152" s="129"/>
      <c r="J152" s="129"/>
      <c r="K152" s="128"/>
      <c r="L152" s="129"/>
      <c r="M152" s="128"/>
      <c r="N152" s="128"/>
      <c r="O152" s="129"/>
      <c r="P152" s="128"/>
      <c r="Q152" s="128"/>
      <c r="R152" s="129"/>
      <c r="S152" s="129"/>
      <c r="T152" s="128"/>
      <c r="U152" s="129"/>
      <c r="V152" s="128"/>
      <c r="W152" s="128"/>
      <c r="X152" s="129"/>
      <c r="Y152" s="128"/>
      <c r="Z152" s="128"/>
      <c r="AA152" s="129"/>
      <c r="AB152" s="129"/>
      <c r="AC152" s="128"/>
      <c r="AD152" s="129"/>
      <c r="AE152" s="128"/>
      <c r="AF152" s="128"/>
      <c r="AG152" s="129"/>
      <c r="AH152" s="128"/>
      <c r="AI152" s="128"/>
      <c r="AJ152" s="129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</row>
    <row r="153">
      <c r="A153" s="38"/>
      <c r="B153" s="38"/>
      <c r="C153" s="38"/>
      <c r="D153" s="38"/>
      <c r="E153" s="38"/>
      <c r="F153" s="38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</row>
    <row r="154">
      <c r="A154" s="48"/>
      <c r="B154" s="38"/>
      <c r="C154" s="38"/>
      <c r="D154" s="48"/>
      <c r="E154" s="48"/>
      <c r="F154" s="48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</row>
    <row r="155">
      <c r="A155" s="114" t="str">
        <f>CONCATENATE(B107," 
",C149)</f>
        <v>Terça 
Tarde</v>
      </c>
      <c r="B155" s="38"/>
      <c r="C155" s="38"/>
      <c r="D155" s="95">
        <v>0.5347222222222222</v>
      </c>
      <c r="E155" s="95">
        <v>0.5694444444444444</v>
      </c>
      <c r="F155" s="116" t="s">
        <v>17</v>
      </c>
      <c r="G155" s="127" t="str">
        <f>IFERROR(__xludf.DUMMYFUNCTION("""COMPUTED_VALUE""")," ")</f>
        <v> </v>
      </c>
      <c r="H155" s="127" t="str">
        <f>IFERROR(__xludf.DUMMYFUNCTION("""COMPUTED_VALUE""")," ")</f>
        <v> </v>
      </c>
      <c r="I155" s="127" t="str">
        <f>IFERROR(__xludf.DUMMYFUNCTION("""COMPUTED_VALUE""")," ")</f>
        <v> </v>
      </c>
      <c r="J155" s="127" t="str">
        <f>IFERROR(__xludf.DUMMYFUNCTION("""COMPUTED_VALUE""")," ")</f>
        <v> </v>
      </c>
      <c r="K155" s="127" t="str">
        <f>IFERROR(__xludf.DUMMYFUNCTION("""COMPUTED_VALUE""")," ")</f>
        <v> </v>
      </c>
      <c r="L155" s="127" t="str">
        <f>IFERROR(__xludf.DUMMYFUNCTION("""COMPUTED_VALUE""")," ")</f>
        <v> </v>
      </c>
      <c r="M155" s="127" t="str">
        <f>IFERROR(__xludf.DUMMYFUNCTION("""COMPUTED_VALUE""")," ")</f>
        <v> </v>
      </c>
      <c r="N155" s="127" t="str">
        <f>IFERROR(__xludf.DUMMYFUNCTION("""COMPUTED_VALUE""")," ")</f>
        <v> </v>
      </c>
      <c r="O155" s="127" t="str">
        <f>IFERROR(__xludf.DUMMYFUNCTION("""COMPUTED_VALUE""")," ")</f>
        <v> </v>
      </c>
      <c r="P155" s="127" t="str">
        <f>IFERROR(__xludf.DUMMYFUNCTION("""COMPUTED_VALUE""")," ")</f>
        <v> </v>
      </c>
      <c r="Q155" s="127" t="str">
        <f>IFERROR(__xludf.DUMMYFUNCTION("""COMPUTED_VALUE""")," ")</f>
        <v> </v>
      </c>
      <c r="R155" s="127" t="str">
        <f>IFERROR(__xludf.DUMMYFUNCTION("""COMPUTED_VALUE""")," ")</f>
        <v> </v>
      </c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</row>
    <row r="156">
      <c r="A156" s="38"/>
      <c r="B156" s="38"/>
      <c r="C156" s="38"/>
      <c r="D156" s="38"/>
      <c r="E156" s="38"/>
      <c r="F156" s="38"/>
      <c r="G156" s="128"/>
      <c r="H156" s="128"/>
      <c r="I156" s="129"/>
      <c r="J156" s="129"/>
      <c r="K156" s="128"/>
      <c r="L156" s="129"/>
      <c r="M156" s="128"/>
      <c r="N156" s="128"/>
      <c r="O156" s="129"/>
      <c r="P156" s="128"/>
      <c r="Q156" s="128"/>
      <c r="R156" s="129"/>
      <c r="S156" s="129"/>
      <c r="T156" s="128"/>
      <c r="U156" s="129"/>
      <c r="V156" s="128"/>
      <c r="W156" s="128"/>
      <c r="X156" s="129"/>
      <c r="Y156" s="128"/>
      <c r="Z156" s="128"/>
      <c r="AA156" s="129"/>
      <c r="AB156" s="129"/>
      <c r="AC156" s="128"/>
      <c r="AD156" s="129"/>
      <c r="AE156" s="128"/>
      <c r="AF156" s="128"/>
      <c r="AG156" s="129"/>
      <c r="AH156" s="128"/>
      <c r="AI156" s="128"/>
      <c r="AJ156" s="129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</row>
    <row r="157">
      <c r="A157" s="38"/>
      <c r="B157" s="38"/>
      <c r="C157" s="38"/>
      <c r="D157" s="38"/>
      <c r="E157" s="38"/>
      <c r="F157" s="38"/>
      <c r="G157" s="128"/>
      <c r="H157" s="128"/>
      <c r="I157" s="129"/>
      <c r="J157" s="129"/>
      <c r="K157" s="128"/>
      <c r="L157" s="129"/>
      <c r="M157" s="128"/>
      <c r="N157" s="128"/>
      <c r="O157" s="129"/>
      <c r="P157" s="128"/>
      <c r="Q157" s="128"/>
      <c r="R157" s="129"/>
      <c r="S157" s="129"/>
      <c r="T157" s="128"/>
      <c r="U157" s="129"/>
      <c r="V157" s="128"/>
      <c r="W157" s="128"/>
      <c r="X157" s="129"/>
      <c r="Y157" s="128"/>
      <c r="Z157" s="128"/>
      <c r="AA157" s="129"/>
      <c r="AB157" s="129"/>
      <c r="AC157" s="128"/>
      <c r="AD157" s="129"/>
      <c r="AE157" s="128"/>
      <c r="AF157" s="128"/>
      <c r="AG157" s="129"/>
      <c r="AH157" s="128"/>
      <c r="AI157" s="128"/>
      <c r="AJ157" s="129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</row>
    <row r="158">
      <c r="A158" s="38"/>
      <c r="B158" s="38"/>
      <c r="C158" s="38"/>
      <c r="D158" s="38"/>
      <c r="E158" s="38"/>
      <c r="F158" s="38"/>
      <c r="G158" s="128"/>
      <c r="H158" s="128"/>
      <c r="I158" s="129"/>
      <c r="J158" s="129"/>
      <c r="K158" s="128"/>
      <c r="L158" s="129"/>
      <c r="M158" s="128"/>
      <c r="N158" s="128"/>
      <c r="O158" s="129"/>
      <c r="P158" s="128"/>
      <c r="Q158" s="128"/>
      <c r="R158" s="129"/>
      <c r="S158" s="129"/>
      <c r="T158" s="128"/>
      <c r="U158" s="129"/>
      <c r="V158" s="128"/>
      <c r="W158" s="128"/>
      <c r="X158" s="129"/>
      <c r="Y158" s="128"/>
      <c r="Z158" s="128"/>
      <c r="AA158" s="129"/>
      <c r="AB158" s="129"/>
      <c r="AC158" s="128"/>
      <c r="AD158" s="129"/>
      <c r="AE158" s="128"/>
      <c r="AF158" s="128"/>
      <c r="AG158" s="129"/>
      <c r="AH158" s="128"/>
      <c r="AI158" s="128"/>
      <c r="AJ158" s="129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</row>
    <row r="159">
      <c r="A159" s="38"/>
      <c r="B159" s="38"/>
      <c r="C159" s="38"/>
      <c r="D159" s="38"/>
      <c r="E159" s="38"/>
      <c r="F159" s="38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</row>
    <row r="160">
      <c r="A160" s="48"/>
      <c r="B160" s="38"/>
      <c r="C160" s="38"/>
      <c r="D160" s="48"/>
      <c r="E160" s="48"/>
      <c r="F160" s="48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</row>
    <row r="161">
      <c r="A161" s="114" t="str">
        <f>CONCATENATE(B107," 
",C149)</f>
        <v>Terça 
Tarde</v>
      </c>
      <c r="B161" s="38"/>
      <c r="C161" s="38"/>
      <c r="D161" s="95">
        <v>0.5694444444444444</v>
      </c>
      <c r="E161" s="95">
        <v>0.6041666666666666</v>
      </c>
      <c r="F161" s="116" t="s">
        <v>18</v>
      </c>
      <c r="G161" s="127" t="str">
        <f>IFERROR(__xludf.DUMMYFUNCTION("""COMPUTED_VALUE""")," ")</f>
        <v> </v>
      </c>
      <c r="H161" s="127" t="str">
        <f>IFERROR(__xludf.DUMMYFUNCTION("""COMPUTED_VALUE""")," ")</f>
        <v> </v>
      </c>
      <c r="I161" s="127" t="str">
        <f>IFERROR(__xludf.DUMMYFUNCTION("""COMPUTED_VALUE""")," ")</f>
        <v> </v>
      </c>
      <c r="J161" s="127" t="str">
        <f>IFERROR(__xludf.DUMMYFUNCTION("""COMPUTED_VALUE""")," ")</f>
        <v> </v>
      </c>
      <c r="K161" s="127" t="str">
        <f>IFERROR(__xludf.DUMMYFUNCTION("""COMPUTED_VALUE""")," ")</f>
        <v> </v>
      </c>
      <c r="L161" s="127" t="str">
        <f>IFERROR(__xludf.DUMMYFUNCTION("""COMPUTED_VALUE""")," ")</f>
        <v> </v>
      </c>
      <c r="M161" s="127" t="str">
        <f>IFERROR(__xludf.DUMMYFUNCTION("""COMPUTED_VALUE""")," ")</f>
        <v> </v>
      </c>
      <c r="N161" s="127" t="str">
        <f>IFERROR(__xludf.DUMMYFUNCTION("""COMPUTED_VALUE""")," ")</f>
        <v> </v>
      </c>
      <c r="O161" s="127" t="str">
        <f>IFERROR(__xludf.DUMMYFUNCTION("""COMPUTED_VALUE""")," ")</f>
        <v> </v>
      </c>
      <c r="P161" s="127" t="str">
        <f>IFERROR(__xludf.DUMMYFUNCTION("""COMPUTED_VALUE""")," ")</f>
        <v> </v>
      </c>
      <c r="Q161" s="127" t="str">
        <f>IFERROR(__xludf.DUMMYFUNCTION("""COMPUTED_VALUE""")," ")</f>
        <v> </v>
      </c>
      <c r="R161" s="127" t="str">
        <f>IFERROR(__xludf.DUMMYFUNCTION("""COMPUTED_VALUE""")," ")</f>
        <v> </v>
      </c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</row>
    <row r="162">
      <c r="A162" s="38"/>
      <c r="B162" s="38"/>
      <c r="C162" s="38"/>
      <c r="D162" s="38"/>
      <c r="E162" s="38"/>
      <c r="F162" s="38"/>
      <c r="G162" s="128"/>
      <c r="H162" s="128"/>
      <c r="I162" s="129"/>
      <c r="J162" s="129"/>
      <c r="K162" s="128"/>
      <c r="L162" s="129"/>
      <c r="M162" s="128"/>
      <c r="N162" s="128"/>
      <c r="O162" s="129"/>
      <c r="P162" s="128"/>
      <c r="Q162" s="128"/>
      <c r="R162" s="129"/>
      <c r="S162" s="129"/>
      <c r="T162" s="128"/>
      <c r="U162" s="129"/>
      <c r="V162" s="128"/>
      <c r="W162" s="128"/>
      <c r="X162" s="129"/>
      <c r="Y162" s="128"/>
      <c r="Z162" s="128"/>
      <c r="AA162" s="129"/>
      <c r="AB162" s="129"/>
      <c r="AC162" s="128"/>
      <c r="AD162" s="129"/>
      <c r="AE162" s="128"/>
      <c r="AF162" s="128"/>
      <c r="AG162" s="129"/>
      <c r="AH162" s="128"/>
      <c r="AI162" s="128"/>
      <c r="AJ162" s="129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</row>
    <row r="163">
      <c r="A163" s="38"/>
      <c r="B163" s="38"/>
      <c r="C163" s="38"/>
      <c r="D163" s="38"/>
      <c r="E163" s="38"/>
      <c r="F163" s="38"/>
      <c r="G163" s="128"/>
      <c r="H163" s="128"/>
      <c r="I163" s="129"/>
      <c r="J163" s="129"/>
      <c r="K163" s="128"/>
      <c r="L163" s="129"/>
      <c r="M163" s="128"/>
      <c r="N163" s="128"/>
      <c r="O163" s="129"/>
      <c r="P163" s="128"/>
      <c r="Q163" s="128"/>
      <c r="R163" s="129"/>
      <c r="S163" s="129"/>
      <c r="T163" s="128"/>
      <c r="U163" s="129"/>
      <c r="V163" s="128"/>
      <c r="W163" s="128"/>
      <c r="X163" s="129"/>
      <c r="Y163" s="128"/>
      <c r="Z163" s="128"/>
      <c r="AA163" s="129"/>
      <c r="AB163" s="129"/>
      <c r="AC163" s="128"/>
      <c r="AD163" s="129"/>
      <c r="AE163" s="128"/>
      <c r="AF163" s="128"/>
      <c r="AG163" s="129"/>
      <c r="AH163" s="128"/>
      <c r="AI163" s="128"/>
      <c r="AJ163" s="129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</row>
    <row r="164">
      <c r="A164" s="38"/>
      <c r="B164" s="38"/>
      <c r="C164" s="38"/>
      <c r="D164" s="38"/>
      <c r="E164" s="38"/>
      <c r="F164" s="38"/>
      <c r="G164" s="128"/>
      <c r="H164" s="128"/>
      <c r="I164" s="129"/>
      <c r="J164" s="129"/>
      <c r="K164" s="128"/>
      <c r="L164" s="129"/>
      <c r="M164" s="128"/>
      <c r="N164" s="128"/>
      <c r="O164" s="129"/>
      <c r="P164" s="128"/>
      <c r="Q164" s="128"/>
      <c r="R164" s="129"/>
      <c r="S164" s="129"/>
      <c r="T164" s="128"/>
      <c r="U164" s="129"/>
      <c r="V164" s="128"/>
      <c r="W164" s="128"/>
      <c r="X164" s="129"/>
      <c r="Y164" s="128"/>
      <c r="Z164" s="128"/>
      <c r="AA164" s="129"/>
      <c r="AB164" s="129"/>
      <c r="AC164" s="128"/>
      <c r="AD164" s="129"/>
      <c r="AE164" s="128"/>
      <c r="AF164" s="128"/>
      <c r="AG164" s="129"/>
      <c r="AH164" s="128"/>
      <c r="AI164" s="128"/>
      <c r="AJ164" s="129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</row>
    <row r="165">
      <c r="A165" s="38"/>
      <c r="B165" s="38"/>
      <c r="C165" s="38"/>
      <c r="D165" s="38"/>
      <c r="E165" s="38"/>
      <c r="F165" s="38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</row>
    <row r="166">
      <c r="A166" s="48"/>
      <c r="B166" s="38"/>
      <c r="C166" s="38"/>
      <c r="D166" s="48"/>
      <c r="E166" s="48"/>
      <c r="F166" s="48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</row>
    <row r="167">
      <c r="A167" s="121"/>
      <c r="B167" s="38"/>
      <c r="C167" s="38"/>
      <c r="D167" s="88">
        <v>0.6041666666666666</v>
      </c>
      <c r="E167" s="88">
        <v>0.611111111111111</v>
      </c>
      <c r="F167" s="89" t="s">
        <v>13</v>
      </c>
      <c r="G167" s="81" t="str">
        <f>IFERROR(__xludf.DUMMYFUNCTION("""COMPUTED_VALUE"""),"Intervalo")</f>
        <v>Intervalo</v>
      </c>
      <c r="H167" s="81" t="str">
        <f>IFERROR(__xludf.DUMMYFUNCTION("""COMPUTED_VALUE"""),"Intervalo")</f>
        <v>Intervalo</v>
      </c>
      <c r="I167" s="81" t="str">
        <f>IFERROR(__xludf.DUMMYFUNCTION("""COMPUTED_VALUE"""),"Intervalo")</f>
        <v>Intervalo</v>
      </c>
      <c r="J167" s="81" t="str">
        <f>IFERROR(__xludf.DUMMYFUNCTION("""COMPUTED_VALUE"""),"Intervalo")</f>
        <v>Intervalo</v>
      </c>
      <c r="K167" s="81"/>
      <c r="L167" s="81" t="str">
        <f>IFERROR(__xludf.DUMMYFUNCTION("""COMPUTED_VALUE"""),"Intervalo")</f>
        <v>Intervalo</v>
      </c>
      <c r="M167" s="123" t="str">
        <f>IFERROR(__xludf.DUMMYFUNCTION("""COMPUTED_VALUE"""),"Intervalo")</f>
        <v>Intervalo</v>
      </c>
      <c r="N167" s="81"/>
      <c r="O167" s="81" t="str">
        <f>IFERROR(__xludf.DUMMYFUNCTION("""COMPUTED_VALUE"""),"Intervalo")</f>
        <v>Intervalo</v>
      </c>
      <c r="P167" s="81" t="str">
        <f>IFERROR(__xludf.DUMMYFUNCTION("""COMPUTED_VALUE"""),"Intervalo")</f>
        <v>Intervalo</v>
      </c>
      <c r="Q167" s="81"/>
      <c r="R167" s="81" t="str">
        <f>IFERROR(__xludf.DUMMYFUNCTION("""COMPUTED_VALUE"""),"Intervalo")</f>
        <v>Intervalo</v>
      </c>
      <c r="S167" s="81"/>
      <c r="T167" s="81"/>
      <c r="U167" s="81"/>
      <c r="V167" s="123"/>
      <c r="W167" s="81"/>
      <c r="X167" s="81"/>
      <c r="Y167" s="81"/>
      <c r="Z167" s="81"/>
      <c r="AA167" s="81"/>
      <c r="AB167" s="81"/>
      <c r="AC167" s="81"/>
      <c r="AD167" s="81"/>
      <c r="AE167" s="123"/>
      <c r="AF167" s="81"/>
      <c r="AG167" s="81"/>
      <c r="AH167" s="81"/>
      <c r="AI167" s="81"/>
      <c r="AJ167" s="81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</row>
    <row r="168">
      <c r="A168" s="121"/>
      <c r="B168" s="38"/>
      <c r="C168" s="38"/>
      <c r="D168" s="90"/>
      <c r="E168" s="90"/>
      <c r="F168" s="91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</row>
    <row r="169">
      <c r="A169" s="121"/>
      <c r="B169" s="38"/>
      <c r="C169" s="38"/>
      <c r="D169" s="90"/>
      <c r="E169" s="90"/>
      <c r="F169" s="91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</row>
    <row r="170">
      <c r="A170" s="121"/>
      <c r="B170" s="38"/>
      <c r="C170" s="38"/>
      <c r="D170" s="90"/>
      <c r="E170" s="90"/>
      <c r="F170" s="91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</row>
    <row r="171">
      <c r="A171" s="121"/>
      <c r="B171" s="38"/>
      <c r="C171" s="38"/>
      <c r="D171" s="90"/>
      <c r="E171" s="90"/>
      <c r="F171" s="91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</row>
    <row r="172">
      <c r="A172" s="121"/>
      <c r="B172" s="38"/>
      <c r="C172" s="38"/>
      <c r="D172" s="90"/>
      <c r="E172" s="90"/>
      <c r="F172" s="91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</row>
    <row r="173">
      <c r="A173" s="114" t="str">
        <f>CONCATENATE(B107," 
",C149)</f>
        <v>Terça 
Tarde</v>
      </c>
      <c r="B173" s="38"/>
      <c r="C173" s="38"/>
      <c r="D173" s="95">
        <v>0.611111111111111</v>
      </c>
      <c r="E173" s="95">
        <v>0.6458333333333334</v>
      </c>
      <c r="F173" s="116" t="s">
        <v>19</v>
      </c>
      <c r="G173" s="127" t="str">
        <f>IFERROR(__xludf.DUMMYFUNCTION("""COMPUTED_VALUE""")," ")</f>
        <v> </v>
      </c>
      <c r="H173" s="127" t="str">
        <f>IFERROR(__xludf.DUMMYFUNCTION("""COMPUTED_VALUE""")," ")</f>
        <v> </v>
      </c>
      <c r="I173" s="127" t="str">
        <f>IFERROR(__xludf.DUMMYFUNCTION("""COMPUTED_VALUE""")," ")</f>
        <v> </v>
      </c>
      <c r="J173" s="127" t="str">
        <f>IFERROR(__xludf.DUMMYFUNCTION("""COMPUTED_VALUE""")," ")</f>
        <v> </v>
      </c>
      <c r="K173" s="127" t="str">
        <f>IFERROR(__xludf.DUMMYFUNCTION("""COMPUTED_VALUE""")," ")</f>
        <v> </v>
      </c>
      <c r="L173" s="127" t="str">
        <f>IFERROR(__xludf.DUMMYFUNCTION("""COMPUTED_VALUE""")," ")</f>
        <v> </v>
      </c>
      <c r="M173" s="127" t="str">
        <f>IFERROR(__xludf.DUMMYFUNCTION("""COMPUTED_VALUE""")," ")</f>
        <v> </v>
      </c>
      <c r="N173" s="127" t="str">
        <f>IFERROR(__xludf.DUMMYFUNCTION("""COMPUTED_VALUE""")," ")</f>
        <v> </v>
      </c>
      <c r="O173" s="127" t="str">
        <f>IFERROR(__xludf.DUMMYFUNCTION("""COMPUTED_VALUE""")," ")</f>
        <v> </v>
      </c>
      <c r="P173" s="127" t="str">
        <f>IFERROR(__xludf.DUMMYFUNCTION("""COMPUTED_VALUE""")," ")</f>
        <v> </v>
      </c>
      <c r="Q173" s="127" t="str">
        <f>IFERROR(__xludf.DUMMYFUNCTION("""COMPUTED_VALUE""")," ")</f>
        <v> </v>
      </c>
      <c r="R173" s="127" t="str">
        <f>IFERROR(__xludf.DUMMYFUNCTION("""COMPUTED_VALUE""")," ")</f>
        <v> </v>
      </c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</row>
    <row r="174">
      <c r="A174" s="38"/>
      <c r="B174" s="38"/>
      <c r="C174" s="38"/>
      <c r="D174" s="38"/>
      <c r="E174" s="38"/>
      <c r="F174" s="38"/>
      <c r="G174" s="128"/>
      <c r="H174" s="128"/>
      <c r="I174" s="129"/>
      <c r="J174" s="129"/>
      <c r="K174" s="128"/>
      <c r="L174" s="129"/>
      <c r="M174" s="128"/>
      <c r="N174" s="128"/>
      <c r="O174" s="129"/>
      <c r="P174" s="128"/>
      <c r="Q174" s="128"/>
      <c r="R174" s="129"/>
      <c r="S174" s="129"/>
      <c r="T174" s="128"/>
      <c r="U174" s="129"/>
      <c r="V174" s="128"/>
      <c r="W174" s="128"/>
      <c r="X174" s="129"/>
      <c r="Y174" s="128"/>
      <c r="Z174" s="128"/>
      <c r="AA174" s="129"/>
      <c r="AB174" s="129"/>
      <c r="AC174" s="128"/>
      <c r="AD174" s="129"/>
      <c r="AE174" s="128"/>
      <c r="AF174" s="128"/>
      <c r="AG174" s="129"/>
      <c r="AH174" s="128"/>
      <c r="AI174" s="128"/>
      <c r="AJ174" s="129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</row>
    <row r="175">
      <c r="A175" s="38"/>
      <c r="B175" s="38"/>
      <c r="C175" s="38"/>
      <c r="D175" s="38"/>
      <c r="E175" s="38"/>
      <c r="F175" s="38"/>
      <c r="G175" s="128"/>
      <c r="H175" s="128"/>
      <c r="I175" s="129"/>
      <c r="J175" s="129"/>
      <c r="K175" s="128"/>
      <c r="L175" s="129"/>
      <c r="M175" s="128"/>
      <c r="N175" s="128"/>
      <c r="O175" s="129"/>
      <c r="P175" s="128"/>
      <c r="Q175" s="128"/>
      <c r="R175" s="129"/>
      <c r="S175" s="129"/>
      <c r="T175" s="128"/>
      <c r="U175" s="129"/>
      <c r="V175" s="128"/>
      <c r="W175" s="128"/>
      <c r="X175" s="129"/>
      <c r="Y175" s="128"/>
      <c r="Z175" s="128"/>
      <c r="AA175" s="129"/>
      <c r="AB175" s="129"/>
      <c r="AC175" s="128"/>
      <c r="AD175" s="129"/>
      <c r="AE175" s="128"/>
      <c r="AF175" s="128"/>
      <c r="AG175" s="129"/>
      <c r="AH175" s="128"/>
      <c r="AI175" s="128"/>
      <c r="AJ175" s="129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</row>
    <row r="176">
      <c r="A176" s="38"/>
      <c r="B176" s="38"/>
      <c r="C176" s="38"/>
      <c r="D176" s="38"/>
      <c r="E176" s="38"/>
      <c r="F176" s="38"/>
      <c r="G176" s="128"/>
      <c r="H176" s="128"/>
      <c r="I176" s="129"/>
      <c r="J176" s="129"/>
      <c r="K176" s="128"/>
      <c r="L176" s="129"/>
      <c r="M176" s="128"/>
      <c r="N176" s="128"/>
      <c r="O176" s="129"/>
      <c r="P176" s="128"/>
      <c r="Q176" s="128"/>
      <c r="R176" s="129"/>
      <c r="S176" s="129"/>
      <c r="T176" s="128"/>
      <c r="U176" s="129"/>
      <c r="V176" s="128"/>
      <c r="W176" s="128"/>
      <c r="X176" s="129"/>
      <c r="Y176" s="128"/>
      <c r="Z176" s="128"/>
      <c r="AA176" s="129"/>
      <c r="AB176" s="129"/>
      <c r="AC176" s="128"/>
      <c r="AD176" s="129"/>
      <c r="AE176" s="128"/>
      <c r="AF176" s="128"/>
      <c r="AG176" s="129"/>
      <c r="AH176" s="128"/>
      <c r="AI176" s="128"/>
      <c r="AJ176" s="129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</row>
    <row r="177">
      <c r="A177" s="38"/>
      <c r="B177" s="38"/>
      <c r="C177" s="38"/>
      <c r="D177" s="38"/>
      <c r="E177" s="38"/>
      <c r="F177" s="38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</row>
    <row r="178">
      <c r="A178" s="48"/>
      <c r="B178" s="38"/>
      <c r="C178" s="38"/>
      <c r="D178" s="48"/>
      <c r="E178" s="48"/>
      <c r="F178" s="48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</row>
    <row r="179">
      <c r="A179" s="114" t="str">
        <f>CONCATENATE(B107," 
",C149)</f>
        <v>Terça 
Tarde</v>
      </c>
      <c r="B179" s="38"/>
      <c r="C179" s="38"/>
      <c r="D179" s="95">
        <v>0.6458333333333334</v>
      </c>
      <c r="E179" s="95">
        <v>0.6805555555555555</v>
      </c>
      <c r="F179" s="96" t="s">
        <v>20</v>
      </c>
      <c r="G179" s="127" t="str">
        <f>IFERROR(__xludf.DUMMYFUNCTION("""COMPUTED_VALUE""")," ")</f>
        <v> </v>
      </c>
      <c r="H179" s="127" t="str">
        <f>IFERROR(__xludf.DUMMYFUNCTION("""COMPUTED_VALUE""")," ")</f>
        <v> </v>
      </c>
      <c r="I179" s="127" t="str">
        <f>IFERROR(__xludf.DUMMYFUNCTION("""COMPUTED_VALUE""")," ")</f>
        <v> </v>
      </c>
      <c r="J179" s="127" t="str">
        <f>IFERROR(__xludf.DUMMYFUNCTION("""COMPUTED_VALUE""")," ")</f>
        <v> </v>
      </c>
      <c r="K179" s="127" t="str">
        <f>IFERROR(__xludf.DUMMYFUNCTION("""COMPUTED_VALUE""")," ")</f>
        <v> </v>
      </c>
      <c r="L179" s="127" t="str">
        <f>IFERROR(__xludf.DUMMYFUNCTION("""COMPUTED_VALUE""")," ")</f>
        <v> </v>
      </c>
      <c r="M179" s="127" t="str">
        <f>IFERROR(__xludf.DUMMYFUNCTION("""COMPUTED_VALUE""")," ")</f>
        <v> </v>
      </c>
      <c r="N179" s="127" t="str">
        <f>IFERROR(__xludf.DUMMYFUNCTION("""COMPUTED_VALUE""")," ")</f>
        <v> </v>
      </c>
      <c r="O179" s="127" t="str">
        <f>IFERROR(__xludf.DUMMYFUNCTION("""COMPUTED_VALUE""")," ")</f>
        <v> </v>
      </c>
      <c r="P179" s="127" t="str">
        <f>IFERROR(__xludf.DUMMYFUNCTION("""COMPUTED_VALUE""")," ")</f>
        <v> </v>
      </c>
      <c r="Q179" s="127" t="str">
        <f>IFERROR(__xludf.DUMMYFUNCTION("""COMPUTED_VALUE""")," ")</f>
        <v> </v>
      </c>
      <c r="R179" s="127" t="str">
        <f>IFERROR(__xludf.DUMMYFUNCTION("""COMPUTED_VALUE""")," ")</f>
        <v> </v>
      </c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</row>
    <row r="180">
      <c r="A180" s="38"/>
      <c r="B180" s="38"/>
      <c r="C180" s="38"/>
      <c r="D180" s="38"/>
      <c r="E180" s="38"/>
      <c r="F180" s="38"/>
      <c r="G180" s="128"/>
      <c r="H180" s="128"/>
      <c r="I180" s="129"/>
      <c r="J180" s="129"/>
      <c r="K180" s="128"/>
      <c r="L180" s="129"/>
      <c r="M180" s="128"/>
      <c r="N180" s="128"/>
      <c r="O180" s="129"/>
      <c r="P180" s="128"/>
      <c r="Q180" s="128"/>
      <c r="R180" s="129"/>
      <c r="S180" s="129"/>
      <c r="T180" s="128"/>
      <c r="U180" s="129"/>
      <c r="V180" s="128"/>
      <c r="W180" s="128"/>
      <c r="X180" s="129"/>
      <c r="Y180" s="128"/>
      <c r="Z180" s="128"/>
      <c r="AA180" s="129"/>
      <c r="AB180" s="129"/>
      <c r="AC180" s="128"/>
      <c r="AD180" s="129"/>
      <c r="AE180" s="128"/>
      <c r="AF180" s="128"/>
      <c r="AG180" s="129"/>
      <c r="AH180" s="128"/>
      <c r="AI180" s="128"/>
      <c r="AJ180" s="129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</row>
    <row r="181">
      <c r="A181" s="38"/>
      <c r="B181" s="38"/>
      <c r="C181" s="38"/>
      <c r="D181" s="38"/>
      <c r="E181" s="38"/>
      <c r="F181" s="38"/>
      <c r="G181" s="128"/>
      <c r="H181" s="128"/>
      <c r="I181" s="129"/>
      <c r="J181" s="129"/>
      <c r="K181" s="128"/>
      <c r="L181" s="129"/>
      <c r="M181" s="128"/>
      <c r="N181" s="128"/>
      <c r="O181" s="129"/>
      <c r="P181" s="128"/>
      <c r="Q181" s="128"/>
      <c r="R181" s="129"/>
      <c r="S181" s="129"/>
      <c r="T181" s="128"/>
      <c r="U181" s="129"/>
      <c r="V181" s="128"/>
      <c r="W181" s="128"/>
      <c r="X181" s="129"/>
      <c r="Y181" s="128"/>
      <c r="Z181" s="128"/>
      <c r="AA181" s="129"/>
      <c r="AB181" s="129"/>
      <c r="AC181" s="128"/>
      <c r="AD181" s="129"/>
      <c r="AE181" s="128"/>
      <c r="AF181" s="128"/>
      <c r="AG181" s="129"/>
      <c r="AH181" s="128"/>
      <c r="AI181" s="128"/>
      <c r="AJ181" s="129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</row>
    <row r="182">
      <c r="A182" s="38"/>
      <c r="B182" s="38"/>
      <c r="C182" s="38"/>
      <c r="D182" s="38"/>
      <c r="E182" s="38"/>
      <c r="F182" s="38"/>
      <c r="G182" s="128"/>
      <c r="H182" s="128"/>
      <c r="I182" s="129"/>
      <c r="J182" s="129"/>
      <c r="K182" s="128"/>
      <c r="L182" s="129"/>
      <c r="M182" s="128"/>
      <c r="N182" s="128"/>
      <c r="O182" s="129"/>
      <c r="P182" s="128"/>
      <c r="Q182" s="128"/>
      <c r="R182" s="129"/>
      <c r="S182" s="129"/>
      <c r="T182" s="128"/>
      <c r="U182" s="129"/>
      <c r="V182" s="128"/>
      <c r="W182" s="128"/>
      <c r="X182" s="129"/>
      <c r="Y182" s="128"/>
      <c r="Z182" s="128"/>
      <c r="AA182" s="129"/>
      <c r="AB182" s="129"/>
      <c r="AC182" s="128"/>
      <c r="AD182" s="129"/>
      <c r="AE182" s="128"/>
      <c r="AF182" s="128"/>
      <c r="AG182" s="129"/>
      <c r="AH182" s="128"/>
      <c r="AI182" s="128"/>
      <c r="AJ182" s="129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</row>
    <row r="183">
      <c r="A183" s="38"/>
      <c r="B183" s="38"/>
      <c r="C183" s="38"/>
      <c r="D183" s="38"/>
      <c r="E183" s="38"/>
      <c r="F183" s="38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</row>
    <row r="184">
      <c r="A184" s="48"/>
      <c r="B184" s="38"/>
      <c r="C184" s="38"/>
      <c r="D184" s="48"/>
      <c r="E184" s="48"/>
      <c r="F184" s="48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</row>
    <row r="185">
      <c r="A185" s="114" t="str">
        <f>CONCATENATE(B107," 
",C149)</f>
        <v>Terça 
Tarde</v>
      </c>
      <c r="B185" s="38"/>
      <c r="C185" s="38"/>
      <c r="D185" s="95">
        <v>0.6805555555555555</v>
      </c>
      <c r="E185" s="95">
        <v>0.7152777777777778</v>
      </c>
      <c r="F185" s="96" t="s">
        <v>21</v>
      </c>
      <c r="G185" s="127" t="str">
        <f>IFERROR(__xludf.DUMMYFUNCTION("""COMPUTED_VALUE""")," ")</f>
        <v> </v>
      </c>
      <c r="H185" s="127" t="str">
        <f>IFERROR(__xludf.DUMMYFUNCTION("""COMPUTED_VALUE""")," ")</f>
        <v> </v>
      </c>
      <c r="I185" s="127" t="str">
        <f>IFERROR(__xludf.DUMMYFUNCTION("""COMPUTED_VALUE""")," ")</f>
        <v> </v>
      </c>
      <c r="J185" s="127" t="str">
        <f>IFERROR(__xludf.DUMMYFUNCTION("""COMPUTED_VALUE""")," ")</f>
        <v> </v>
      </c>
      <c r="K185" s="127" t="str">
        <f>IFERROR(__xludf.DUMMYFUNCTION("""COMPUTED_VALUE""")," ")</f>
        <v> </v>
      </c>
      <c r="L185" s="127" t="str">
        <f>IFERROR(__xludf.DUMMYFUNCTION("""COMPUTED_VALUE""")," ")</f>
        <v> </v>
      </c>
      <c r="M185" s="127" t="str">
        <f>IFERROR(__xludf.DUMMYFUNCTION("""COMPUTED_VALUE""")," ")</f>
        <v> </v>
      </c>
      <c r="N185" s="127" t="str">
        <f>IFERROR(__xludf.DUMMYFUNCTION("""COMPUTED_VALUE""")," ")</f>
        <v> </v>
      </c>
      <c r="O185" s="127" t="str">
        <f>IFERROR(__xludf.DUMMYFUNCTION("""COMPUTED_VALUE""")," ")</f>
        <v> </v>
      </c>
      <c r="P185" s="127" t="str">
        <f>IFERROR(__xludf.DUMMYFUNCTION("""COMPUTED_VALUE""")," ")</f>
        <v> </v>
      </c>
      <c r="Q185" s="127" t="str">
        <f>IFERROR(__xludf.DUMMYFUNCTION("""COMPUTED_VALUE""")," ")</f>
        <v> </v>
      </c>
      <c r="R185" s="127" t="str">
        <f>IFERROR(__xludf.DUMMYFUNCTION("""COMPUTED_VALUE""")," ")</f>
        <v> </v>
      </c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</row>
    <row r="186">
      <c r="A186" s="38"/>
      <c r="B186" s="38"/>
      <c r="C186" s="38"/>
      <c r="D186" s="38"/>
      <c r="E186" s="38"/>
      <c r="F186" s="38"/>
      <c r="G186" s="128"/>
      <c r="H186" s="128"/>
      <c r="I186" s="129"/>
      <c r="J186" s="129"/>
      <c r="K186" s="128"/>
      <c r="L186" s="129"/>
      <c r="M186" s="128"/>
      <c r="N186" s="128"/>
      <c r="O186" s="129"/>
      <c r="P186" s="128"/>
      <c r="Q186" s="128"/>
      <c r="R186" s="129"/>
      <c r="S186" s="129"/>
      <c r="T186" s="128"/>
      <c r="U186" s="129"/>
      <c r="V186" s="128"/>
      <c r="W186" s="128"/>
      <c r="X186" s="129"/>
      <c r="Y186" s="128"/>
      <c r="Z186" s="128"/>
      <c r="AA186" s="129"/>
      <c r="AB186" s="129"/>
      <c r="AC186" s="128"/>
      <c r="AD186" s="129"/>
      <c r="AE186" s="128"/>
      <c r="AF186" s="128"/>
      <c r="AG186" s="129"/>
      <c r="AH186" s="128"/>
      <c r="AI186" s="128"/>
      <c r="AJ186" s="129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</row>
    <row r="187">
      <c r="A187" s="38"/>
      <c r="B187" s="38"/>
      <c r="C187" s="38"/>
      <c r="D187" s="38"/>
      <c r="E187" s="38"/>
      <c r="F187" s="38"/>
      <c r="G187" s="128"/>
      <c r="H187" s="128"/>
      <c r="I187" s="129"/>
      <c r="J187" s="129"/>
      <c r="K187" s="128"/>
      <c r="L187" s="129"/>
      <c r="M187" s="128"/>
      <c r="N187" s="128"/>
      <c r="O187" s="129"/>
      <c r="P187" s="128"/>
      <c r="Q187" s="128"/>
      <c r="R187" s="129"/>
      <c r="S187" s="129"/>
      <c r="T187" s="128"/>
      <c r="U187" s="129"/>
      <c r="V187" s="128"/>
      <c r="W187" s="128"/>
      <c r="X187" s="129"/>
      <c r="Y187" s="128"/>
      <c r="Z187" s="128"/>
      <c r="AA187" s="129"/>
      <c r="AB187" s="129"/>
      <c r="AC187" s="128"/>
      <c r="AD187" s="129"/>
      <c r="AE187" s="128"/>
      <c r="AF187" s="128"/>
      <c r="AG187" s="129"/>
      <c r="AH187" s="128"/>
      <c r="AI187" s="128"/>
      <c r="AJ187" s="129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</row>
    <row r="188">
      <c r="A188" s="38"/>
      <c r="B188" s="38"/>
      <c r="C188" s="38"/>
      <c r="D188" s="38"/>
      <c r="E188" s="38"/>
      <c r="F188" s="38"/>
      <c r="G188" s="128"/>
      <c r="H188" s="128"/>
      <c r="I188" s="129"/>
      <c r="J188" s="129"/>
      <c r="K188" s="128"/>
      <c r="L188" s="129"/>
      <c r="M188" s="128"/>
      <c r="N188" s="128"/>
      <c r="O188" s="129"/>
      <c r="P188" s="128"/>
      <c r="Q188" s="128"/>
      <c r="R188" s="129"/>
      <c r="S188" s="129"/>
      <c r="T188" s="128"/>
      <c r="U188" s="129"/>
      <c r="V188" s="128"/>
      <c r="W188" s="128"/>
      <c r="X188" s="129"/>
      <c r="Y188" s="128"/>
      <c r="Z188" s="128"/>
      <c r="AA188" s="129"/>
      <c r="AB188" s="129"/>
      <c r="AC188" s="128"/>
      <c r="AD188" s="129"/>
      <c r="AE188" s="128"/>
      <c r="AF188" s="128"/>
      <c r="AG188" s="129"/>
      <c r="AH188" s="128"/>
      <c r="AI188" s="128"/>
      <c r="AJ188" s="129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</row>
    <row r="189">
      <c r="A189" s="38"/>
      <c r="B189" s="38"/>
      <c r="C189" s="38"/>
      <c r="D189" s="38"/>
      <c r="E189" s="38"/>
      <c r="F189" s="38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</row>
    <row r="190">
      <c r="A190" s="48"/>
      <c r="B190" s="38"/>
      <c r="C190" s="48"/>
      <c r="D190" s="48"/>
      <c r="E190" s="48"/>
      <c r="F190" s="48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</row>
    <row r="191">
      <c r="A191" s="121"/>
      <c r="B191" s="38"/>
      <c r="C191" s="126" t="s">
        <v>37</v>
      </c>
      <c r="D191" s="88">
        <f>E185</f>
        <v>0.7152777778</v>
      </c>
      <c r="E191" s="88">
        <v>0.7152777777777778</v>
      </c>
      <c r="F191" s="89" t="s">
        <v>13</v>
      </c>
      <c r="G191" s="81" t="str">
        <f>IFERROR(__xludf.DUMMYFUNCTION("""COMPUTED_VALUE"""),"Intervalo")</f>
        <v>Intervalo</v>
      </c>
      <c r="H191" s="81" t="str">
        <f>IFERROR(__xludf.DUMMYFUNCTION("""COMPUTED_VALUE"""),"Intervalo")</f>
        <v>Intervalo</v>
      </c>
      <c r="I191" s="81" t="str">
        <f>IFERROR(__xludf.DUMMYFUNCTION("""COMPUTED_VALUE"""),"Intervalo")</f>
        <v>Intervalo</v>
      </c>
      <c r="J191" s="81" t="str">
        <f>IFERROR(__xludf.DUMMYFUNCTION("""COMPUTED_VALUE"""),"Intervalo")</f>
        <v>Intervalo</v>
      </c>
      <c r="K191" s="81"/>
      <c r="L191" s="81" t="str">
        <f>IFERROR(__xludf.DUMMYFUNCTION("""COMPUTED_VALUE"""),"Intervalo")</f>
        <v>Intervalo</v>
      </c>
      <c r="M191" s="123" t="str">
        <f>IFERROR(__xludf.DUMMYFUNCTION("""COMPUTED_VALUE"""),"Intervalo")</f>
        <v>Intervalo</v>
      </c>
      <c r="N191" s="81"/>
      <c r="O191" s="81" t="str">
        <f>IFERROR(__xludf.DUMMYFUNCTION("""COMPUTED_VALUE"""),"Intervalo")</f>
        <v>Intervalo</v>
      </c>
      <c r="P191" s="81" t="str">
        <f>IFERROR(__xludf.DUMMYFUNCTION("""COMPUTED_VALUE"""),"Intervalo")</f>
        <v>Intervalo</v>
      </c>
      <c r="Q191" s="81"/>
      <c r="R191" s="81" t="str">
        <f>IFERROR(__xludf.DUMMYFUNCTION("""COMPUTED_VALUE"""),"Intervalo")</f>
        <v>Intervalo</v>
      </c>
      <c r="S191" s="81"/>
      <c r="T191" s="81"/>
      <c r="U191" s="81"/>
      <c r="V191" s="123"/>
      <c r="W191" s="81"/>
      <c r="X191" s="81"/>
      <c r="Y191" s="81"/>
      <c r="Z191" s="81"/>
      <c r="AA191" s="81"/>
      <c r="AB191" s="81"/>
      <c r="AC191" s="81"/>
      <c r="AD191" s="81"/>
      <c r="AE191" s="123"/>
      <c r="AF191" s="81"/>
      <c r="AG191" s="81"/>
      <c r="AH191" s="81"/>
      <c r="AI191" s="81"/>
      <c r="AJ191" s="81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</row>
    <row r="192">
      <c r="A192" s="121"/>
      <c r="B192" s="38"/>
      <c r="C192" s="38"/>
      <c r="D192" s="90"/>
      <c r="E192" s="90"/>
      <c r="F192" s="91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</row>
    <row r="193">
      <c r="A193" s="121"/>
      <c r="B193" s="38"/>
      <c r="C193" s="38"/>
      <c r="D193" s="90"/>
      <c r="E193" s="90"/>
      <c r="F193" s="91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</row>
    <row r="194">
      <c r="A194" s="121"/>
      <c r="B194" s="38"/>
      <c r="C194" s="38"/>
      <c r="D194" s="90"/>
      <c r="E194" s="90"/>
      <c r="F194" s="91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</row>
    <row r="195">
      <c r="A195" s="121"/>
      <c r="B195" s="38"/>
      <c r="C195" s="38"/>
      <c r="D195" s="90"/>
      <c r="E195" s="90"/>
      <c r="F195" s="91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</row>
    <row r="196">
      <c r="A196" s="121"/>
      <c r="B196" s="38"/>
      <c r="C196" s="38"/>
      <c r="D196" s="90"/>
      <c r="E196" s="90"/>
      <c r="F196" s="91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</row>
    <row r="197">
      <c r="A197" s="124" t="str">
        <f>CONCATENATE(B107," 
",C191)</f>
        <v>Terça 
EXTRA</v>
      </c>
      <c r="B197" s="38"/>
      <c r="C197" s="38"/>
      <c r="D197" s="95">
        <f>E185</f>
        <v>0.7152777778</v>
      </c>
      <c r="E197" s="95">
        <v>0.75</v>
      </c>
      <c r="F197" s="96" t="s">
        <v>22</v>
      </c>
      <c r="G197" s="127" t="str">
        <f>IFERROR(__xludf.DUMMYFUNCTION("""COMPUTED_VALUE""")," ")</f>
        <v> </v>
      </c>
      <c r="H197" s="127" t="str">
        <f>IFERROR(__xludf.DUMMYFUNCTION("""COMPUTED_VALUE""")," ")</f>
        <v> </v>
      </c>
      <c r="I197" s="127" t="str">
        <f>IFERROR(__xludf.DUMMYFUNCTION("""COMPUTED_VALUE""")," ")</f>
        <v> </v>
      </c>
      <c r="J197" s="127" t="str">
        <f>IFERROR(__xludf.DUMMYFUNCTION("""COMPUTED_VALUE""")," ")</f>
        <v> </v>
      </c>
      <c r="K197" s="127" t="str">
        <f>IFERROR(__xludf.DUMMYFUNCTION("""COMPUTED_VALUE""")," ")</f>
        <v> </v>
      </c>
      <c r="L197" s="127" t="str">
        <f>IFERROR(__xludf.DUMMYFUNCTION("""COMPUTED_VALUE""")," ")</f>
        <v> </v>
      </c>
      <c r="M197" s="127" t="str">
        <f>IFERROR(__xludf.DUMMYFUNCTION("""COMPUTED_VALUE""")," ")</f>
        <v> </v>
      </c>
      <c r="N197" s="127" t="str">
        <f>IFERROR(__xludf.DUMMYFUNCTION("""COMPUTED_VALUE""")," ")</f>
        <v> </v>
      </c>
      <c r="O197" s="127" t="str">
        <f>IFERROR(__xludf.DUMMYFUNCTION("""COMPUTED_VALUE""")," ")</f>
        <v> </v>
      </c>
      <c r="P197" s="127" t="str">
        <f>IFERROR(__xludf.DUMMYFUNCTION("""COMPUTED_VALUE""")," ")</f>
        <v> </v>
      </c>
      <c r="Q197" s="127" t="str">
        <f>IFERROR(__xludf.DUMMYFUNCTION("""COMPUTED_VALUE""")," ")</f>
        <v> </v>
      </c>
      <c r="R197" s="127" t="str">
        <f>IFERROR(__xludf.DUMMYFUNCTION("""COMPUTED_VALUE""")," ")</f>
        <v> </v>
      </c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</row>
    <row r="198">
      <c r="A198" s="38"/>
      <c r="B198" s="38"/>
      <c r="C198" s="38"/>
      <c r="D198" s="38"/>
      <c r="E198" s="38"/>
      <c r="F198" s="38"/>
      <c r="G198" s="128"/>
      <c r="H198" s="128"/>
      <c r="I198" s="129"/>
      <c r="J198" s="129"/>
      <c r="K198" s="128"/>
      <c r="L198" s="129"/>
      <c r="M198" s="128"/>
      <c r="N198" s="128"/>
      <c r="O198" s="129"/>
      <c r="P198" s="128"/>
      <c r="Q198" s="128"/>
      <c r="R198" s="129"/>
      <c r="S198" s="129"/>
      <c r="T198" s="128"/>
      <c r="U198" s="129"/>
      <c r="V198" s="128"/>
      <c r="W198" s="128"/>
      <c r="X198" s="129"/>
      <c r="Y198" s="128"/>
      <c r="Z198" s="128"/>
      <c r="AA198" s="129"/>
      <c r="AB198" s="129"/>
      <c r="AC198" s="128"/>
      <c r="AD198" s="129"/>
      <c r="AE198" s="128"/>
      <c r="AF198" s="128"/>
      <c r="AG198" s="129"/>
      <c r="AH198" s="128"/>
      <c r="AI198" s="128"/>
      <c r="AJ198" s="129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</row>
    <row r="199">
      <c r="A199" s="38"/>
      <c r="B199" s="38"/>
      <c r="C199" s="38"/>
      <c r="D199" s="38"/>
      <c r="E199" s="38"/>
      <c r="F199" s="38"/>
      <c r="G199" s="128"/>
      <c r="H199" s="128"/>
      <c r="I199" s="129"/>
      <c r="J199" s="129"/>
      <c r="K199" s="128"/>
      <c r="L199" s="129"/>
      <c r="M199" s="128"/>
      <c r="N199" s="128"/>
      <c r="O199" s="129"/>
      <c r="P199" s="128"/>
      <c r="Q199" s="128"/>
      <c r="R199" s="129"/>
      <c r="S199" s="129"/>
      <c r="T199" s="128"/>
      <c r="U199" s="129"/>
      <c r="V199" s="128"/>
      <c r="W199" s="128"/>
      <c r="X199" s="129"/>
      <c r="Y199" s="128"/>
      <c r="Z199" s="128"/>
      <c r="AA199" s="129"/>
      <c r="AB199" s="129"/>
      <c r="AC199" s="128"/>
      <c r="AD199" s="129"/>
      <c r="AE199" s="128"/>
      <c r="AF199" s="128"/>
      <c r="AG199" s="129"/>
      <c r="AH199" s="128"/>
      <c r="AI199" s="128"/>
      <c r="AJ199" s="129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</row>
    <row r="200">
      <c r="A200" s="38"/>
      <c r="B200" s="38"/>
      <c r="C200" s="38"/>
      <c r="D200" s="38"/>
      <c r="E200" s="38"/>
      <c r="F200" s="38"/>
      <c r="G200" s="128"/>
      <c r="H200" s="128"/>
      <c r="I200" s="129"/>
      <c r="J200" s="129"/>
      <c r="K200" s="128"/>
      <c r="L200" s="129"/>
      <c r="M200" s="128"/>
      <c r="N200" s="128"/>
      <c r="O200" s="129"/>
      <c r="P200" s="128"/>
      <c r="Q200" s="128"/>
      <c r="R200" s="129"/>
      <c r="S200" s="129"/>
      <c r="T200" s="128"/>
      <c r="U200" s="129"/>
      <c r="V200" s="128"/>
      <c r="W200" s="128"/>
      <c r="X200" s="129"/>
      <c r="Y200" s="128"/>
      <c r="Z200" s="128"/>
      <c r="AA200" s="129"/>
      <c r="AB200" s="129"/>
      <c r="AC200" s="128"/>
      <c r="AD200" s="129"/>
      <c r="AE200" s="128"/>
      <c r="AF200" s="128"/>
      <c r="AG200" s="129"/>
      <c r="AH200" s="128"/>
      <c r="AI200" s="128"/>
      <c r="AJ200" s="129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</row>
    <row r="201">
      <c r="A201" s="38"/>
      <c r="B201" s="38"/>
      <c r="C201" s="38"/>
      <c r="D201" s="38"/>
      <c r="E201" s="38"/>
      <c r="F201" s="38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</row>
    <row r="202">
      <c r="A202" s="48"/>
      <c r="B202" s="38"/>
      <c r="C202" s="38"/>
      <c r="D202" s="48"/>
      <c r="E202" s="48"/>
      <c r="F202" s="48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</row>
    <row r="203">
      <c r="A203" s="124" t="str">
        <f>CONCATENATE(B107," 
",C191)</f>
        <v>Terça 
EXTRA</v>
      </c>
      <c r="B203" s="38"/>
      <c r="C203" s="38"/>
      <c r="D203" s="95">
        <f>E197</f>
        <v>0.75</v>
      </c>
      <c r="E203" s="95">
        <v>0.7847222222222222</v>
      </c>
      <c r="F203" s="96" t="s">
        <v>23</v>
      </c>
      <c r="G203" s="127" t="str">
        <f>IFERROR(__xludf.DUMMYFUNCTION("""COMPUTED_VALUE""")," ")</f>
        <v> </v>
      </c>
      <c r="H203" s="127" t="str">
        <f>IFERROR(__xludf.DUMMYFUNCTION("""COMPUTED_VALUE""")," ")</f>
        <v> </v>
      </c>
      <c r="I203" s="127" t="str">
        <f>IFERROR(__xludf.DUMMYFUNCTION("""COMPUTED_VALUE""")," ")</f>
        <v> </v>
      </c>
      <c r="J203" s="127" t="str">
        <f>IFERROR(__xludf.DUMMYFUNCTION("""COMPUTED_VALUE""")," ")</f>
        <v> </v>
      </c>
      <c r="K203" s="127" t="str">
        <f>IFERROR(__xludf.DUMMYFUNCTION("""COMPUTED_VALUE""")," ")</f>
        <v> </v>
      </c>
      <c r="L203" s="127" t="str">
        <f>IFERROR(__xludf.DUMMYFUNCTION("""COMPUTED_VALUE""")," ")</f>
        <v> </v>
      </c>
      <c r="M203" s="127" t="str">
        <f>IFERROR(__xludf.DUMMYFUNCTION("""COMPUTED_VALUE""")," ")</f>
        <v> </v>
      </c>
      <c r="N203" s="127" t="str">
        <f>IFERROR(__xludf.DUMMYFUNCTION("""COMPUTED_VALUE""")," ")</f>
        <v> </v>
      </c>
      <c r="O203" s="127" t="str">
        <f>IFERROR(__xludf.DUMMYFUNCTION("""COMPUTED_VALUE""")," ")</f>
        <v> </v>
      </c>
      <c r="P203" s="127" t="str">
        <f>IFERROR(__xludf.DUMMYFUNCTION("""COMPUTED_VALUE""")," ")</f>
        <v> </v>
      </c>
      <c r="Q203" s="127" t="str">
        <f>IFERROR(__xludf.DUMMYFUNCTION("""COMPUTED_VALUE""")," ")</f>
        <v> </v>
      </c>
      <c r="R203" s="127" t="str">
        <f>IFERROR(__xludf.DUMMYFUNCTION("""COMPUTED_VALUE""")," ")</f>
        <v> </v>
      </c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</row>
    <row r="204">
      <c r="A204" s="38"/>
      <c r="B204" s="38"/>
      <c r="C204" s="38"/>
      <c r="D204" s="38"/>
      <c r="E204" s="38"/>
      <c r="F204" s="38"/>
      <c r="G204" s="128"/>
      <c r="H204" s="128"/>
      <c r="I204" s="129"/>
      <c r="J204" s="129"/>
      <c r="K204" s="128"/>
      <c r="L204" s="129"/>
      <c r="M204" s="128"/>
      <c r="N204" s="128"/>
      <c r="O204" s="129"/>
      <c r="P204" s="128"/>
      <c r="Q204" s="128"/>
      <c r="R204" s="129"/>
      <c r="S204" s="129"/>
      <c r="T204" s="128"/>
      <c r="U204" s="129"/>
      <c r="V204" s="128"/>
      <c r="W204" s="128"/>
      <c r="X204" s="129"/>
      <c r="Y204" s="128"/>
      <c r="Z204" s="128"/>
      <c r="AA204" s="129"/>
      <c r="AB204" s="129"/>
      <c r="AC204" s="128"/>
      <c r="AD204" s="129"/>
      <c r="AE204" s="128"/>
      <c r="AF204" s="128"/>
      <c r="AG204" s="129"/>
      <c r="AH204" s="128"/>
      <c r="AI204" s="128"/>
      <c r="AJ204" s="129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</row>
    <row r="205">
      <c r="A205" s="38"/>
      <c r="B205" s="38"/>
      <c r="C205" s="38"/>
      <c r="D205" s="38"/>
      <c r="E205" s="38"/>
      <c r="F205" s="38"/>
      <c r="G205" s="128"/>
      <c r="H205" s="128"/>
      <c r="I205" s="129"/>
      <c r="J205" s="129"/>
      <c r="K205" s="128"/>
      <c r="L205" s="129"/>
      <c r="M205" s="128"/>
      <c r="N205" s="128"/>
      <c r="O205" s="129"/>
      <c r="P205" s="128"/>
      <c r="Q205" s="128"/>
      <c r="R205" s="129"/>
      <c r="S205" s="129"/>
      <c r="T205" s="128"/>
      <c r="U205" s="129"/>
      <c r="V205" s="128"/>
      <c r="W205" s="128"/>
      <c r="X205" s="129"/>
      <c r="Y205" s="128"/>
      <c r="Z205" s="128"/>
      <c r="AA205" s="129"/>
      <c r="AB205" s="129"/>
      <c r="AC205" s="128"/>
      <c r="AD205" s="129"/>
      <c r="AE205" s="128"/>
      <c r="AF205" s="128"/>
      <c r="AG205" s="129"/>
      <c r="AH205" s="128"/>
      <c r="AI205" s="128"/>
      <c r="AJ205" s="129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</row>
    <row r="206">
      <c r="A206" s="38"/>
      <c r="B206" s="38"/>
      <c r="C206" s="38"/>
      <c r="D206" s="38"/>
      <c r="E206" s="38"/>
      <c r="F206" s="38"/>
      <c r="G206" s="128"/>
      <c r="H206" s="128"/>
      <c r="I206" s="129"/>
      <c r="J206" s="129"/>
      <c r="K206" s="128"/>
      <c r="L206" s="129"/>
      <c r="M206" s="128"/>
      <c r="N206" s="128"/>
      <c r="O206" s="129"/>
      <c r="P206" s="128"/>
      <c r="Q206" s="128"/>
      <c r="R206" s="129"/>
      <c r="S206" s="129"/>
      <c r="T206" s="128"/>
      <c r="U206" s="129"/>
      <c r="V206" s="128"/>
      <c r="W206" s="128"/>
      <c r="X206" s="129"/>
      <c r="Y206" s="128"/>
      <c r="Z206" s="128"/>
      <c r="AA206" s="129"/>
      <c r="AB206" s="129"/>
      <c r="AC206" s="128"/>
      <c r="AD206" s="129"/>
      <c r="AE206" s="128"/>
      <c r="AF206" s="128"/>
      <c r="AG206" s="129"/>
      <c r="AH206" s="128"/>
      <c r="AI206" s="128"/>
      <c r="AJ206" s="129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</row>
    <row r="207">
      <c r="A207" s="38"/>
      <c r="B207" s="38"/>
      <c r="C207" s="38"/>
      <c r="D207" s="38"/>
      <c r="E207" s="38"/>
      <c r="F207" s="38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</row>
    <row r="208">
      <c r="A208" s="48"/>
      <c r="B208" s="48"/>
      <c r="C208" s="48"/>
      <c r="D208" s="48"/>
      <c r="E208" s="48"/>
      <c r="F208" s="48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</row>
    <row r="209">
      <c r="A209" s="121"/>
      <c r="B209" s="121"/>
      <c r="C209" s="121"/>
      <c r="D209" s="125"/>
      <c r="E209" s="125"/>
      <c r="F209" s="125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</row>
    <row r="210">
      <c r="A210" s="114" t="str">
        <f>CONCATENATE(B210," 
",C210)</f>
        <v>Quarta 
Manhã</v>
      </c>
      <c r="B210" s="115" t="s">
        <v>39</v>
      </c>
      <c r="C210" s="115" t="s">
        <v>35</v>
      </c>
      <c r="D210" s="93">
        <v>0.3125</v>
      </c>
      <c r="E210" s="93">
        <v>0.3472222222222222</v>
      </c>
      <c r="F210" s="94" t="s">
        <v>10</v>
      </c>
      <c r="G210" s="118" t="str">
        <f>IFERROR(__xludf.DUMMYFUNCTION("""COMPUTED_VALUE"""),"Informática Básica e Aplicativos")</f>
        <v>Informática Básica e Aplicativos</v>
      </c>
      <c r="H210" s="118" t="str">
        <f>IFERROR(__xludf.DUMMYFUNCTION("""COMPUTED_VALUE""")," ")</f>
        <v> </v>
      </c>
      <c r="I210" s="118" t="str">
        <f>IFERROR(__xludf.DUMMYFUNCTION("""COMPUTED_VALUE""")," ")</f>
        <v> </v>
      </c>
      <c r="J210" s="118" t="str">
        <f>IFERROR(__xludf.DUMMYFUNCTION("""COMPUTED_VALUE""")," ")</f>
        <v> </v>
      </c>
      <c r="K210" s="118" t="str">
        <f>IFERROR(__xludf.DUMMYFUNCTION("""COMPUTED_VALUE""")," ")</f>
        <v> </v>
      </c>
      <c r="L210" s="118" t="str">
        <f>IFERROR(__xludf.DUMMYFUNCTION("""COMPUTED_VALUE""")," ")</f>
        <v> </v>
      </c>
      <c r="M210" s="118" t="str">
        <f>IFERROR(__xludf.DUMMYFUNCTION("""COMPUTED_VALUE"""),"Internet das Coisas (Prototipagem)")</f>
        <v>Internet das Coisas (Prototipagem)</v>
      </c>
      <c r="N210" s="118" t="str">
        <f>IFERROR(__xludf.DUMMYFUNCTION("""COMPUTED_VALUE""")," ")</f>
        <v> </v>
      </c>
      <c r="O210" s="118" t="str">
        <f>IFERROR(__xludf.DUMMYFUNCTION("""COMPUTED_VALUE""")," ")</f>
        <v> </v>
      </c>
      <c r="P210" s="118" t="str">
        <f>IFERROR(__xludf.DUMMYFUNCTION("""COMPUTED_VALUE""")," ")</f>
        <v> </v>
      </c>
      <c r="Q210" s="118" t="str">
        <f>IFERROR(__xludf.DUMMYFUNCTION("""COMPUTED_VALUE""")," ")</f>
        <v> </v>
      </c>
      <c r="R210" s="118" t="str">
        <f>IFERROR(__xludf.DUMMYFUNCTION("""COMPUTED_VALUE""")," ")</f>
        <v> </v>
      </c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</row>
    <row r="211">
      <c r="A211" s="38"/>
      <c r="B211" s="38"/>
      <c r="C211" s="38"/>
      <c r="D211" s="38"/>
      <c r="E211" s="38"/>
      <c r="F211" s="38"/>
      <c r="G211" s="119" t="str">
        <f>IFERROR(__xludf.DUMMYFUNCTION("""COMPUTED_VALUE"""),"Emerson")</f>
        <v>Emerson</v>
      </c>
      <c r="H211" s="119"/>
      <c r="I211" s="120"/>
      <c r="J211" s="120"/>
      <c r="K211" s="119"/>
      <c r="L211" s="120"/>
      <c r="M211" s="119" t="str">
        <f>IFERROR(__xludf.DUMMYFUNCTION("""COMPUTED_VALUE"""),"Nei")</f>
        <v>Nei</v>
      </c>
      <c r="N211" s="119"/>
      <c r="O211" s="120"/>
      <c r="P211" s="119"/>
      <c r="Q211" s="119"/>
      <c r="R211" s="120"/>
      <c r="S211" s="120"/>
      <c r="T211" s="119"/>
      <c r="U211" s="120"/>
      <c r="V211" s="119"/>
      <c r="W211" s="119"/>
      <c r="X211" s="120"/>
      <c r="Y211" s="119"/>
      <c r="Z211" s="119"/>
      <c r="AA211" s="120"/>
      <c r="AB211" s="120"/>
      <c r="AC211" s="119"/>
      <c r="AD211" s="120"/>
      <c r="AE211" s="119"/>
      <c r="AF211" s="119"/>
      <c r="AG211" s="120"/>
      <c r="AH211" s="119"/>
      <c r="AI211" s="119"/>
      <c r="AJ211" s="120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</row>
    <row r="212">
      <c r="A212" s="38"/>
      <c r="B212" s="38"/>
      <c r="C212" s="38"/>
      <c r="D212" s="38"/>
      <c r="E212" s="38"/>
      <c r="F212" s="38"/>
      <c r="G212" s="119" t="str">
        <f>IFERROR(__xludf.DUMMYFUNCTION("""COMPUTED_VALUE"""),"")</f>
        <v/>
      </c>
      <c r="H212" s="120"/>
      <c r="I212" s="120"/>
      <c r="J212" s="120"/>
      <c r="K212" s="120"/>
      <c r="L212" s="120"/>
      <c r="M212" s="119"/>
      <c r="N212" s="120"/>
      <c r="O212" s="120"/>
      <c r="P212" s="119"/>
      <c r="Q212" s="120"/>
      <c r="R212" s="120"/>
      <c r="S212" s="120"/>
      <c r="T212" s="120"/>
      <c r="U212" s="120"/>
      <c r="V212" s="119"/>
      <c r="W212" s="120"/>
      <c r="X212" s="120"/>
      <c r="Y212" s="119"/>
      <c r="Z212" s="120"/>
      <c r="AA212" s="120"/>
      <c r="AB212" s="120"/>
      <c r="AC212" s="120"/>
      <c r="AD212" s="120"/>
      <c r="AE212" s="119"/>
      <c r="AF212" s="120"/>
      <c r="AG212" s="120"/>
      <c r="AH212" s="119"/>
      <c r="AI212" s="120"/>
      <c r="AJ212" s="120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</row>
    <row r="213">
      <c r="A213" s="38"/>
      <c r="B213" s="38"/>
      <c r="C213" s="38"/>
      <c r="D213" s="38"/>
      <c r="E213" s="38"/>
      <c r="F213" s="38"/>
      <c r="G213" s="119"/>
      <c r="H213" s="120"/>
      <c r="I213" s="120"/>
      <c r="J213" s="120"/>
      <c r="K213" s="120"/>
      <c r="L213" s="120"/>
      <c r="M213" s="119"/>
      <c r="N213" s="120"/>
      <c r="O213" s="120"/>
      <c r="P213" s="119"/>
      <c r="Q213" s="120"/>
      <c r="R213" s="120"/>
      <c r="S213" s="120"/>
      <c r="T213" s="120"/>
      <c r="U213" s="120"/>
      <c r="V213" s="119"/>
      <c r="W213" s="120"/>
      <c r="X213" s="120"/>
      <c r="Y213" s="119"/>
      <c r="Z213" s="120"/>
      <c r="AA213" s="120"/>
      <c r="AB213" s="120"/>
      <c r="AC213" s="120"/>
      <c r="AD213" s="120"/>
      <c r="AE213" s="119"/>
      <c r="AF213" s="120"/>
      <c r="AG213" s="120"/>
      <c r="AH213" s="119"/>
      <c r="AI213" s="120"/>
      <c r="AJ213" s="120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</row>
    <row r="214">
      <c r="A214" s="38"/>
      <c r="B214" s="38"/>
      <c r="C214" s="38"/>
      <c r="D214" s="38"/>
      <c r="E214" s="38"/>
      <c r="F214" s="38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</row>
    <row r="215">
      <c r="A215" s="48"/>
      <c r="B215" s="38"/>
      <c r="C215" s="38"/>
      <c r="D215" s="48"/>
      <c r="E215" s="48"/>
      <c r="F215" s="48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</row>
    <row r="216">
      <c r="A216" s="114" t="str">
        <f>CONCATENATE(B210," 
",C210)</f>
        <v>Quarta 
Manhã</v>
      </c>
      <c r="B216" s="38"/>
      <c r="C216" s="38"/>
      <c r="D216" s="93">
        <v>0.3472222222222222</v>
      </c>
      <c r="E216" s="93">
        <v>0.3819444444444444</v>
      </c>
      <c r="F216" s="94" t="s">
        <v>11</v>
      </c>
      <c r="G216" s="118" t="str">
        <f>IFERROR(__xludf.DUMMYFUNCTION("""COMPUTED_VALUE"""),"Informática Básica e Aplicativos")</f>
        <v>Informática Básica e Aplicativos</v>
      </c>
      <c r="H216" s="118" t="str">
        <f>IFERROR(__xludf.DUMMYFUNCTION("""COMPUTED_VALUE""")," ")</f>
        <v> </v>
      </c>
      <c r="I216" s="118" t="str">
        <f>IFERROR(__xludf.DUMMYFUNCTION("""COMPUTED_VALUE""")," ")</f>
        <v> </v>
      </c>
      <c r="J216" s="118" t="str">
        <f>IFERROR(__xludf.DUMMYFUNCTION("""COMPUTED_VALUE""")," ")</f>
        <v> </v>
      </c>
      <c r="K216" s="118" t="str">
        <f>IFERROR(__xludf.DUMMYFUNCTION("""COMPUTED_VALUE""")," ")</f>
        <v> </v>
      </c>
      <c r="L216" s="118" t="str">
        <f>IFERROR(__xludf.DUMMYFUNCTION("""COMPUTED_VALUE""")," ")</f>
        <v> </v>
      </c>
      <c r="M216" s="118" t="str">
        <f>IFERROR(__xludf.DUMMYFUNCTION("""COMPUTED_VALUE"""),"Internet das Coisas (Prototipagem)")</f>
        <v>Internet das Coisas (Prototipagem)</v>
      </c>
      <c r="N216" s="118" t="str">
        <f>IFERROR(__xludf.DUMMYFUNCTION("""COMPUTED_VALUE""")," ")</f>
        <v> </v>
      </c>
      <c r="O216" s="118" t="str">
        <f>IFERROR(__xludf.DUMMYFUNCTION("""COMPUTED_VALUE""")," ")</f>
        <v> </v>
      </c>
      <c r="P216" s="118" t="str">
        <f>IFERROR(__xludf.DUMMYFUNCTION("""COMPUTED_VALUE""")," ")</f>
        <v> </v>
      </c>
      <c r="Q216" s="118" t="str">
        <f>IFERROR(__xludf.DUMMYFUNCTION("""COMPUTED_VALUE""")," ")</f>
        <v> </v>
      </c>
      <c r="R216" s="118" t="str">
        <f>IFERROR(__xludf.DUMMYFUNCTION("""COMPUTED_VALUE""")," ")</f>
        <v> </v>
      </c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</row>
    <row r="217">
      <c r="A217" s="38"/>
      <c r="B217" s="38"/>
      <c r="C217" s="38"/>
      <c r="D217" s="38"/>
      <c r="E217" s="38"/>
      <c r="F217" s="38"/>
      <c r="G217" s="119" t="str">
        <f>IFERROR(__xludf.DUMMYFUNCTION("""COMPUTED_VALUE"""),"Emerson")</f>
        <v>Emerson</v>
      </c>
      <c r="H217" s="119"/>
      <c r="I217" s="120"/>
      <c r="J217" s="120"/>
      <c r="K217" s="119"/>
      <c r="L217" s="120"/>
      <c r="M217" s="119" t="str">
        <f>IFERROR(__xludf.DUMMYFUNCTION("""COMPUTED_VALUE"""),"Nei")</f>
        <v>Nei</v>
      </c>
      <c r="N217" s="119"/>
      <c r="O217" s="120"/>
      <c r="P217" s="119"/>
      <c r="Q217" s="119"/>
      <c r="R217" s="120"/>
      <c r="S217" s="120"/>
      <c r="T217" s="119"/>
      <c r="U217" s="120"/>
      <c r="V217" s="119"/>
      <c r="W217" s="119"/>
      <c r="X217" s="120"/>
      <c r="Y217" s="119"/>
      <c r="Z217" s="119"/>
      <c r="AA217" s="120"/>
      <c r="AB217" s="120"/>
      <c r="AC217" s="119"/>
      <c r="AD217" s="120"/>
      <c r="AE217" s="119"/>
      <c r="AF217" s="119"/>
      <c r="AG217" s="120"/>
      <c r="AH217" s="119"/>
      <c r="AI217" s="119"/>
      <c r="AJ217" s="120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</row>
    <row r="218">
      <c r="A218" s="38"/>
      <c r="B218" s="38"/>
      <c r="C218" s="38"/>
      <c r="D218" s="38"/>
      <c r="E218" s="38"/>
      <c r="F218" s="38"/>
      <c r="G218" s="119" t="str">
        <f>IFERROR(__xludf.DUMMYFUNCTION("""COMPUTED_VALUE"""),"")</f>
        <v/>
      </c>
      <c r="H218" s="120"/>
      <c r="I218" s="120"/>
      <c r="J218" s="120"/>
      <c r="K218" s="120"/>
      <c r="L218" s="120"/>
      <c r="M218" s="119"/>
      <c r="N218" s="120"/>
      <c r="O218" s="120"/>
      <c r="P218" s="119"/>
      <c r="Q218" s="120"/>
      <c r="R218" s="120"/>
      <c r="S218" s="120"/>
      <c r="T218" s="120"/>
      <c r="U218" s="120"/>
      <c r="V218" s="119"/>
      <c r="W218" s="120"/>
      <c r="X218" s="120"/>
      <c r="Y218" s="119"/>
      <c r="Z218" s="120"/>
      <c r="AA218" s="120"/>
      <c r="AB218" s="120"/>
      <c r="AC218" s="120"/>
      <c r="AD218" s="120"/>
      <c r="AE218" s="119"/>
      <c r="AF218" s="120"/>
      <c r="AG218" s="120"/>
      <c r="AH218" s="119"/>
      <c r="AI218" s="120"/>
      <c r="AJ218" s="120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</row>
    <row r="219">
      <c r="A219" s="38"/>
      <c r="B219" s="38"/>
      <c r="C219" s="38"/>
      <c r="D219" s="38"/>
      <c r="E219" s="38"/>
      <c r="F219" s="38"/>
      <c r="G219" s="119"/>
      <c r="H219" s="120"/>
      <c r="I219" s="120"/>
      <c r="J219" s="120"/>
      <c r="K219" s="120"/>
      <c r="L219" s="120"/>
      <c r="M219" s="119"/>
      <c r="N219" s="120"/>
      <c r="O219" s="120"/>
      <c r="P219" s="119"/>
      <c r="Q219" s="120"/>
      <c r="R219" s="120"/>
      <c r="S219" s="120"/>
      <c r="T219" s="120"/>
      <c r="U219" s="120"/>
      <c r="V219" s="119"/>
      <c r="W219" s="120"/>
      <c r="X219" s="120"/>
      <c r="Y219" s="119"/>
      <c r="Z219" s="120"/>
      <c r="AA219" s="120"/>
      <c r="AB219" s="120"/>
      <c r="AC219" s="120"/>
      <c r="AD219" s="120"/>
      <c r="AE219" s="119"/>
      <c r="AF219" s="120"/>
      <c r="AG219" s="120"/>
      <c r="AH219" s="119"/>
      <c r="AI219" s="120"/>
      <c r="AJ219" s="120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</row>
    <row r="220">
      <c r="A220" s="38"/>
      <c r="B220" s="38"/>
      <c r="C220" s="38"/>
      <c r="D220" s="38"/>
      <c r="E220" s="38"/>
      <c r="F220" s="38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</row>
    <row r="221">
      <c r="A221" s="48"/>
      <c r="B221" s="38"/>
      <c r="C221" s="38"/>
      <c r="D221" s="48"/>
      <c r="E221" s="48"/>
      <c r="F221" s="48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</row>
    <row r="222">
      <c r="A222" s="114" t="str">
        <f>CONCATENATE(B210," 
",C210)</f>
        <v>Quarta 
Manhã</v>
      </c>
      <c r="B222" s="38"/>
      <c r="C222" s="38"/>
      <c r="D222" s="93">
        <v>0.3819444444444444</v>
      </c>
      <c r="E222" s="93">
        <v>0.4166666666666667</v>
      </c>
      <c r="F222" s="94" t="s">
        <v>12</v>
      </c>
      <c r="G222" s="118" t="str">
        <f>IFERROR(__xludf.DUMMYFUNCTION("""COMPUTED_VALUE"""),"Lógica e Programação")</f>
        <v>Lógica e Programação</v>
      </c>
      <c r="H222" s="118" t="str">
        <f>IFERROR(__xludf.DUMMYFUNCTION("""COMPUTED_VALUE""")," ")</f>
        <v> </v>
      </c>
      <c r="I222" s="118" t="str">
        <f>IFERROR(__xludf.DUMMYFUNCTION("""COMPUTED_VALUE""")," ")</f>
        <v> </v>
      </c>
      <c r="J222" s="118" t="str">
        <f>IFERROR(__xludf.DUMMYFUNCTION("""COMPUTED_VALUE""")," ")</f>
        <v> </v>
      </c>
      <c r="K222" s="118" t="str">
        <f>IFERROR(__xludf.DUMMYFUNCTION("""COMPUTED_VALUE""")," ")</f>
        <v> </v>
      </c>
      <c r="L222" s="118" t="str">
        <f>IFERROR(__xludf.DUMMYFUNCTION("""COMPUTED_VALUE""")," ")</f>
        <v> </v>
      </c>
      <c r="M222" s="118" t="str">
        <f>IFERROR(__xludf.DUMMYFUNCTION("""COMPUTED_VALUE"""),"Internet das Coisas (Prototipagem)")</f>
        <v>Internet das Coisas (Prototipagem)</v>
      </c>
      <c r="N222" s="118" t="str">
        <f>IFERROR(__xludf.DUMMYFUNCTION("""COMPUTED_VALUE""")," ")</f>
        <v> </v>
      </c>
      <c r="O222" s="118" t="str">
        <f>IFERROR(__xludf.DUMMYFUNCTION("""COMPUTED_VALUE""")," ")</f>
        <v> </v>
      </c>
      <c r="P222" s="118" t="str">
        <f>IFERROR(__xludf.DUMMYFUNCTION("""COMPUTED_VALUE""")," ")</f>
        <v> </v>
      </c>
      <c r="Q222" s="118" t="str">
        <f>IFERROR(__xludf.DUMMYFUNCTION("""COMPUTED_VALUE""")," ")</f>
        <v> </v>
      </c>
      <c r="R222" s="118" t="str">
        <f>IFERROR(__xludf.DUMMYFUNCTION("""COMPUTED_VALUE""")," ")</f>
        <v> </v>
      </c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</row>
    <row r="223">
      <c r="A223" s="38"/>
      <c r="B223" s="38"/>
      <c r="C223" s="38"/>
      <c r="D223" s="38"/>
      <c r="E223" s="38"/>
      <c r="F223" s="38"/>
      <c r="G223" s="119" t="str">
        <f>IFERROR(__xludf.DUMMYFUNCTION("""COMPUTED_VALUE"""),"Carlos Lopes")</f>
        <v>Carlos Lopes</v>
      </c>
      <c r="H223" s="119"/>
      <c r="I223" s="120"/>
      <c r="J223" s="120"/>
      <c r="K223" s="119"/>
      <c r="L223" s="120"/>
      <c r="M223" s="119" t="str">
        <f>IFERROR(__xludf.DUMMYFUNCTION("""COMPUTED_VALUE"""),"Nei")</f>
        <v>Nei</v>
      </c>
      <c r="N223" s="119"/>
      <c r="O223" s="120"/>
      <c r="P223" s="119"/>
      <c r="Q223" s="119"/>
      <c r="R223" s="120"/>
      <c r="S223" s="120"/>
      <c r="T223" s="119"/>
      <c r="U223" s="120"/>
      <c r="V223" s="119"/>
      <c r="W223" s="119"/>
      <c r="X223" s="120"/>
      <c r="Y223" s="119"/>
      <c r="Z223" s="119"/>
      <c r="AA223" s="120"/>
      <c r="AB223" s="120"/>
      <c r="AC223" s="119"/>
      <c r="AD223" s="120"/>
      <c r="AE223" s="119"/>
      <c r="AF223" s="119"/>
      <c r="AG223" s="120"/>
      <c r="AH223" s="119"/>
      <c r="AI223" s="119"/>
      <c r="AJ223" s="120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</row>
    <row r="224">
      <c r="A224" s="38"/>
      <c r="B224" s="38"/>
      <c r="C224" s="38"/>
      <c r="D224" s="38"/>
      <c r="E224" s="38"/>
      <c r="F224" s="38"/>
      <c r="G224" s="119"/>
      <c r="H224" s="120"/>
      <c r="I224" s="120"/>
      <c r="J224" s="120"/>
      <c r="K224" s="120"/>
      <c r="L224" s="120"/>
      <c r="M224" s="119"/>
      <c r="N224" s="120"/>
      <c r="O224" s="120"/>
      <c r="P224" s="119"/>
      <c r="Q224" s="120"/>
      <c r="R224" s="120"/>
      <c r="S224" s="120"/>
      <c r="T224" s="120"/>
      <c r="U224" s="120"/>
      <c r="V224" s="119"/>
      <c r="W224" s="120"/>
      <c r="X224" s="120"/>
      <c r="Y224" s="119"/>
      <c r="Z224" s="120"/>
      <c r="AA224" s="120"/>
      <c r="AB224" s="120"/>
      <c r="AC224" s="120"/>
      <c r="AD224" s="120"/>
      <c r="AE224" s="119"/>
      <c r="AF224" s="120"/>
      <c r="AG224" s="120"/>
      <c r="AH224" s="119"/>
      <c r="AI224" s="120"/>
      <c r="AJ224" s="120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</row>
    <row r="225">
      <c r="A225" s="38"/>
      <c r="B225" s="38"/>
      <c r="C225" s="38"/>
      <c r="D225" s="38"/>
      <c r="E225" s="38"/>
      <c r="F225" s="38"/>
      <c r="G225" s="119"/>
      <c r="H225" s="120"/>
      <c r="I225" s="120"/>
      <c r="J225" s="120"/>
      <c r="K225" s="120"/>
      <c r="L225" s="120"/>
      <c r="M225" s="119"/>
      <c r="N225" s="120"/>
      <c r="O225" s="120"/>
      <c r="P225" s="119"/>
      <c r="Q225" s="120"/>
      <c r="R225" s="120"/>
      <c r="S225" s="120"/>
      <c r="T225" s="120"/>
      <c r="U225" s="120"/>
      <c r="V225" s="119"/>
      <c r="W225" s="120"/>
      <c r="X225" s="120"/>
      <c r="Y225" s="119"/>
      <c r="Z225" s="120"/>
      <c r="AA225" s="120"/>
      <c r="AB225" s="120"/>
      <c r="AC225" s="120"/>
      <c r="AD225" s="120"/>
      <c r="AE225" s="119"/>
      <c r="AF225" s="120"/>
      <c r="AG225" s="120"/>
      <c r="AH225" s="119"/>
      <c r="AI225" s="120"/>
      <c r="AJ225" s="120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</row>
    <row r="226">
      <c r="A226" s="38"/>
      <c r="B226" s="38"/>
      <c r="C226" s="38"/>
      <c r="D226" s="38"/>
      <c r="E226" s="38"/>
      <c r="F226" s="38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</row>
    <row r="227">
      <c r="A227" s="48"/>
      <c r="B227" s="38"/>
      <c r="C227" s="38"/>
      <c r="D227" s="48"/>
      <c r="E227" s="48"/>
      <c r="F227" s="48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</row>
    <row r="228">
      <c r="A228" s="121"/>
      <c r="B228" s="38"/>
      <c r="C228" s="38"/>
      <c r="D228" s="88">
        <v>0.4166666666666667</v>
      </c>
      <c r="E228" s="88">
        <v>0.4236111111111111</v>
      </c>
      <c r="F228" s="122" t="s">
        <v>13</v>
      </c>
      <c r="G228" s="81" t="str">
        <f>IFERROR(__xludf.DUMMYFUNCTION("""COMPUTED_VALUE"""),"Intervalo")</f>
        <v>Intervalo</v>
      </c>
      <c r="H228" s="81" t="str">
        <f>IFERROR(__xludf.DUMMYFUNCTION("""COMPUTED_VALUE"""),"Intervalo")</f>
        <v>Intervalo</v>
      </c>
      <c r="I228" s="81" t="str">
        <f>IFERROR(__xludf.DUMMYFUNCTION("""COMPUTED_VALUE"""),"Intervalo")</f>
        <v>Intervalo</v>
      </c>
      <c r="J228" s="81" t="str">
        <f>IFERROR(__xludf.DUMMYFUNCTION("""COMPUTED_VALUE"""),"Intervalo")</f>
        <v>Intervalo</v>
      </c>
      <c r="K228" s="81"/>
      <c r="L228" s="81" t="str">
        <f>IFERROR(__xludf.DUMMYFUNCTION("""COMPUTED_VALUE"""),"Intervalo")</f>
        <v>Intervalo</v>
      </c>
      <c r="M228" s="81" t="str">
        <f>IFERROR(__xludf.DUMMYFUNCTION("""COMPUTED_VALUE"""),"Intervalo")</f>
        <v>Intervalo</v>
      </c>
      <c r="N228" s="81"/>
      <c r="O228" s="81" t="str">
        <f>IFERROR(__xludf.DUMMYFUNCTION("""COMPUTED_VALUE"""),"Intervalo")</f>
        <v>Intervalo</v>
      </c>
      <c r="P228" s="81" t="str">
        <f>IFERROR(__xludf.DUMMYFUNCTION("""COMPUTED_VALUE"""),"Intervalo")</f>
        <v>Intervalo</v>
      </c>
      <c r="Q228" s="81"/>
      <c r="R228" s="81" t="str">
        <f>IFERROR(__xludf.DUMMYFUNCTION("""COMPUTED_VALUE"""),"Intervalo")</f>
        <v>Intervalo</v>
      </c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</row>
    <row r="229">
      <c r="A229" s="121"/>
      <c r="B229" s="38"/>
      <c r="C229" s="38"/>
      <c r="D229" s="90"/>
      <c r="E229" s="90"/>
      <c r="F229" s="91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</row>
    <row r="230">
      <c r="A230" s="121"/>
      <c r="B230" s="38"/>
      <c r="C230" s="38"/>
      <c r="D230" s="90"/>
      <c r="E230" s="90"/>
      <c r="F230" s="91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</row>
    <row r="231">
      <c r="A231" s="121"/>
      <c r="B231" s="38"/>
      <c r="C231" s="38"/>
      <c r="D231" s="90"/>
      <c r="E231" s="90"/>
      <c r="F231" s="91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</row>
    <row r="232">
      <c r="A232" s="121"/>
      <c r="B232" s="38"/>
      <c r="C232" s="38"/>
      <c r="D232" s="90"/>
      <c r="E232" s="90"/>
      <c r="F232" s="91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</row>
    <row r="233">
      <c r="A233" s="121"/>
      <c r="B233" s="38"/>
      <c r="C233" s="38"/>
      <c r="D233" s="90"/>
      <c r="E233" s="90"/>
      <c r="F233" s="91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</row>
    <row r="234">
      <c r="A234" s="114" t="str">
        <f>CONCATENATE(B210," 
",C210)</f>
        <v>Quarta 
Manhã</v>
      </c>
      <c r="B234" s="38"/>
      <c r="C234" s="38"/>
      <c r="D234" s="93">
        <v>0.4236111111111111</v>
      </c>
      <c r="E234" s="93">
        <v>0.4583333333333333</v>
      </c>
      <c r="F234" s="94" t="s">
        <v>14</v>
      </c>
      <c r="G234" s="118" t="str">
        <f>IFERROR(__xludf.DUMMYFUNCTION("""COMPUTED_VALUE"""),"Lógica e Programação")</f>
        <v>Lógica e Programação</v>
      </c>
      <c r="H234" s="118" t="str">
        <f>IFERROR(__xludf.DUMMYFUNCTION("""COMPUTED_VALUE""")," ")</f>
        <v> </v>
      </c>
      <c r="I234" s="118" t="str">
        <f>IFERROR(__xludf.DUMMYFUNCTION("""COMPUTED_VALUE""")," ")</f>
        <v> </v>
      </c>
      <c r="J234" s="118" t="str">
        <f>IFERROR(__xludf.DUMMYFUNCTION("""COMPUTED_VALUE""")," ")</f>
        <v> </v>
      </c>
      <c r="K234" s="118" t="str">
        <f>IFERROR(__xludf.DUMMYFUNCTION("""COMPUTED_VALUE""")," ")</f>
        <v> </v>
      </c>
      <c r="L234" s="118" t="str">
        <f>IFERROR(__xludf.DUMMYFUNCTION("""COMPUTED_VALUE""")," ")</f>
        <v> </v>
      </c>
      <c r="M234" s="118" t="str">
        <f>IFERROR(__xludf.DUMMYFUNCTION("""COMPUTED_VALUE"""),"Internet das Coisas (Prototipagem)")</f>
        <v>Internet das Coisas (Prototipagem)</v>
      </c>
      <c r="N234" s="118" t="str">
        <f>IFERROR(__xludf.DUMMYFUNCTION("""COMPUTED_VALUE""")," ")</f>
        <v> </v>
      </c>
      <c r="O234" s="118" t="str">
        <f>IFERROR(__xludf.DUMMYFUNCTION("""COMPUTED_VALUE""")," ")</f>
        <v> </v>
      </c>
      <c r="P234" s="118" t="str">
        <f>IFERROR(__xludf.DUMMYFUNCTION("""COMPUTED_VALUE""")," ")</f>
        <v> </v>
      </c>
      <c r="Q234" s="118" t="str">
        <f>IFERROR(__xludf.DUMMYFUNCTION("""COMPUTED_VALUE""")," ")</f>
        <v> </v>
      </c>
      <c r="R234" s="118" t="str">
        <f>IFERROR(__xludf.DUMMYFUNCTION("""COMPUTED_VALUE""")," ")</f>
        <v> </v>
      </c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</row>
    <row r="235">
      <c r="A235" s="38"/>
      <c r="B235" s="38"/>
      <c r="C235" s="38"/>
      <c r="D235" s="38"/>
      <c r="E235" s="38"/>
      <c r="F235" s="38"/>
      <c r="G235" s="119" t="str">
        <f>IFERROR(__xludf.DUMMYFUNCTION("""COMPUTED_VALUE"""),"Carlos Lopes")</f>
        <v>Carlos Lopes</v>
      </c>
      <c r="H235" s="119"/>
      <c r="I235" s="120"/>
      <c r="J235" s="120"/>
      <c r="K235" s="119"/>
      <c r="L235" s="120"/>
      <c r="M235" s="119" t="str">
        <f>IFERROR(__xludf.DUMMYFUNCTION("""COMPUTED_VALUE"""),"Nei")</f>
        <v>Nei</v>
      </c>
      <c r="N235" s="119"/>
      <c r="O235" s="120"/>
      <c r="P235" s="119"/>
      <c r="Q235" s="119"/>
      <c r="R235" s="120"/>
      <c r="S235" s="120"/>
      <c r="T235" s="119"/>
      <c r="U235" s="120"/>
      <c r="V235" s="119"/>
      <c r="W235" s="119"/>
      <c r="X235" s="120"/>
      <c r="Y235" s="119"/>
      <c r="Z235" s="119"/>
      <c r="AA235" s="120"/>
      <c r="AB235" s="120"/>
      <c r="AC235" s="119"/>
      <c r="AD235" s="120"/>
      <c r="AE235" s="119"/>
      <c r="AF235" s="119"/>
      <c r="AG235" s="120"/>
      <c r="AH235" s="119"/>
      <c r="AI235" s="119"/>
      <c r="AJ235" s="120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</row>
    <row r="236">
      <c r="A236" s="38"/>
      <c r="B236" s="38"/>
      <c r="C236" s="38"/>
      <c r="D236" s="38"/>
      <c r="E236" s="38"/>
      <c r="F236" s="38"/>
      <c r="G236" s="119"/>
      <c r="H236" s="120"/>
      <c r="I236" s="120"/>
      <c r="J236" s="120"/>
      <c r="K236" s="120"/>
      <c r="L236" s="120"/>
      <c r="M236" s="119"/>
      <c r="N236" s="120"/>
      <c r="O236" s="120"/>
      <c r="P236" s="119"/>
      <c r="Q236" s="120"/>
      <c r="R236" s="120"/>
      <c r="S236" s="120"/>
      <c r="T236" s="120"/>
      <c r="U236" s="120"/>
      <c r="V236" s="119"/>
      <c r="W236" s="120"/>
      <c r="X236" s="120"/>
      <c r="Y236" s="119"/>
      <c r="Z236" s="120"/>
      <c r="AA236" s="120"/>
      <c r="AB236" s="120"/>
      <c r="AC236" s="120"/>
      <c r="AD236" s="120"/>
      <c r="AE236" s="119"/>
      <c r="AF236" s="120"/>
      <c r="AG236" s="120"/>
      <c r="AH236" s="119"/>
      <c r="AI236" s="120"/>
      <c r="AJ236" s="120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</row>
    <row r="237">
      <c r="A237" s="38"/>
      <c r="B237" s="38"/>
      <c r="C237" s="38"/>
      <c r="D237" s="38"/>
      <c r="E237" s="38"/>
      <c r="F237" s="38"/>
      <c r="G237" s="119"/>
      <c r="H237" s="120"/>
      <c r="I237" s="120"/>
      <c r="J237" s="120"/>
      <c r="K237" s="120"/>
      <c r="L237" s="120"/>
      <c r="M237" s="119"/>
      <c r="N237" s="120"/>
      <c r="O237" s="120"/>
      <c r="P237" s="119"/>
      <c r="Q237" s="120"/>
      <c r="R237" s="120"/>
      <c r="S237" s="120"/>
      <c r="T237" s="120"/>
      <c r="U237" s="120"/>
      <c r="V237" s="119"/>
      <c r="W237" s="120"/>
      <c r="X237" s="120"/>
      <c r="Y237" s="119"/>
      <c r="Z237" s="120"/>
      <c r="AA237" s="120"/>
      <c r="AB237" s="120"/>
      <c r="AC237" s="120"/>
      <c r="AD237" s="120"/>
      <c r="AE237" s="119"/>
      <c r="AF237" s="120"/>
      <c r="AG237" s="120"/>
      <c r="AH237" s="119"/>
      <c r="AI237" s="120"/>
      <c r="AJ237" s="120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</row>
    <row r="238">
      <c r="A238" s="38"/>
      <c r="B238" s="38"/>
      <c r="C238" s="38"/>
      <c r="D238" s="38"/>
      <c r="E238" s="38"/>
      <c r="F238" s="38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</row>
    <row r="239">
      <c r="A239" s="48"/>
      <c r="B239" s="38"/>
      <c r="C239" s="38"/>
      <c r="D239" s="48"/>
      <c r="E239" s="48"/>
      <c r="F239" s="48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</row>
    <row r="240">
      <c r="A240" s="114" t="str">
        <f>CONCATENATE(B210," 
",C210)</f>
        <v>Quarta 
Manhã</v>
      </c>
      <c r="B240" s="38"/>
      <c r="C240" s="38"/>
      <c r="D240" s="93">
        <v>0.4583333333333333</v>
      </c>
      <c r="E240" s="93">
        <v>0.4930555555555556</v>
      </c>
      <c r="F240" s="94" t="s">
        <v>15</v>
      </c>
      <c r="G240" s="118" t="str">
        <f>IFERROR(__xludf.DUMMYFUNCTION("""COMPUTED_VALUE"""),"Lógica e Programação")</f>
        <v>Lógica e Programação</v>
      </c>
      <c r="H240" s="118" t="str">
        <f>IFERROR(__xludf.DUMMYFUNCTION("""COMPUTED_VALUE""")," ")</f>
        <v> </v>
      </c>
      <c r="I240" s="118" t="str">
        <f>IFERROR(__xludf.DUMMYFUNCTION("""COMPUTED_VALUE""")," ")</f>
        <v> </v>
      </c>
      <c r="J240" s="118" t="str">
        <f>IFERROR(__xludf.DUMMYFUNCTION("""COMPUTED_VALUE""")," ")</f>
        <v> </v>
      </c>
      <c r="K240" s="118" t="str">
        <f>IFERROR(__xludf.DUMMYFUNCTION("""COMPUTED_VALUE""")," ")</f>
        <v> </v>
      </c>
      <c r="L240" s="118" t="str">
        <f>IFERROR(__xludf.DUMMYFUNCTION("""COMPUTED_VALUE""")," ")</f>
        <v> </v>
      </c>
      <c r="M240" s="118" t="str">
        <f>IFERROR(__xludf.DUMMYFUNCTION("""COMPUTED_VALUE"""),"Internet das Coisas (Prototipagem)")</f>
        <v>Internet das Coisas (Prototipagem)</v>
      </c>
      <c r="N240" s="118" t="str">
        <f>IFERROR(__xludf.DUMMYFUNCTION("""COMPUTED_VALUE""")," ")</f>
        <v> </v>
      </c>
      <c r="O240" s="118" t="str">
        <f>IFERROR(__xludf.DUMMYFUNCTION("""COMPUTED_VALUE""")," ")</f>
        <v> </v>
      </c>
      <c r="P240" s="118" t="str">
        <f>IFERROR(__xludf.DUMMYFUNCTION("""COMPUTED_VALUE""")," ")</f>
        <v> </v>
      </c>
      <c r="Q240" s="118" t="str">
        <f>IFERROR(__xludf.DUMMYFUNCTION("""COMPUTED_VALUE""")," ")</f>
        <v> </v>
      </c>
      <c r="R240" s="118" t="str">
        <f>IFERROR(__xludf.DUMMYFUNCTION("""COMPUTED_VALUE""")," ")</f>
        <v> </v>
      </c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</row>
    <row r="241">
      <c r="A241" s="38"/>
      <c r="B241" s="38"/>
      <c r="C241" s="38"/>
      <c r="D241" s="38"/>
      <c r="E241" s="38"/>
      <c r="F241" s="38"/>
      <c r="G241" s="119" t="str">
        <f>IFERROR(__xludf.DUMMYFUNCTION("""COMPUTED_VALUE"""),"Carlos Lopes")</f>
        <v>Carlos Lopes</v>
      </c>
      <c r="H241" s="119"/>
      <c r="I241" s="120"/>
      <c r="J241" s="120"/>
      <c r="K241" s="119"/>
      <c r="L241" s="120"/>
      <c r="M241" s="119" t="str">
        <f>IFERROR(__xludf.DUMMYFUNCTION("""COMPUTED_VALUE"""),"Nei")</f>
        <v>Nei</v>
      </c>
      <c r="N241" s="119"/>
      <c r="O241" s="120"/>
      <c r="P241" s="119"/>
      <c r="Q241" s="119"/>
      <c r="R241" s="120"/>
      <c r="S241" s="120"/>
      <c r="T241" s="119"/>
      <c r="U241" s="120"/>
      <c r="V241" s="119"/>
      <c r="W241" s="119"/>
      <c r="X241" s="120"/>
      <c r="Y241" s="119"/>
      <c r="Z241" s="119"/>
      <c r="AA241" s="120"/>
      <c r="AB241" s="120"/>
      <c r="AC241" s="119"/>
      <c r="AD241" s="120"/>
      <c r="AE241" s="119"/>
      <c r="AF241" s="119"/>
      <c r="AG241" s="120"/>
      <c r="AH241" s="119"/>
      <c r="AI241" s="119"/>
      <c r="AJ241" s="120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</row>
    <row r="242">
      <c r="A242" s="38"/>
      <c r="B242" s="38"/>
      <c r="C242" s="38"/>
      <c r="D242" s="38"/>
      <c r="E242" s="38"/>
      <c r="F242" s="38"/>
      <c r="G242" s="119"/>
      <c r="H242" s="120"/>
      <c r="I242" s="120"/>
      <c r="J242" s="120"/>
      <c r="K242" s="120"/>
      <c r="L242" s="120"/>
      <c r="M242" s="119"/>
      <c r="N242" s="120"/>
      <c r="O242" s="120"/>
      <c r="P242" s="119"/>
      <c r="Q242" s="120"/>
      <c r="R242" s="120"/>
      <c r="S242" s="120"/>
      <c r="T242" s="120"/>
      <c r="U242" s="120"/>
      <c r="V242" s="119"/>
      <c r="W242" s="120"/>
      <c r="X242" s="120"/>
      <c r="Y242" s="119"/>
      <c r="Z242" s="120"/>
      <c r="AA242" s="120"/>
      <c r="AB242" s="120"/>
      <c r="AC242" s="120"/>
      <c r="AD242" s="120"/>
      <c r="AE242" s="119"/>
      <c r="AF242" s="120"/>
      <c r="AG242" s="120"/>
      <c r="AH242" s="119"/>
      <c r="AI242" s="120"/>
      <c r="AJ242" s="120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</row>
    <row r="243">
      <c r="A243" s="38"/>
      <c r="B243" s="38"/>
      <c r="C243" s="38"/>
      <c r="D243" s="38"/>
      <c r="E243" s="38"/>
      <c r="F243" s="38"/>
      <c r="G243" s="119"/>
      <c r="H243" s="120"/>
      <c r="I243" s="120"/>
      <c r="J243" s="120"/>
      <c r="K243" s="120"/>
      <c r="L243" s="120"/>
      <c r="M243" s="119"/>
      <c r="N243" s="120"/>
      <c r="O243" s="120"/>
      <c r="P243" s="119"/>
      <c r="Q243" s="120"/>
      <c r="R243" s="120"/>
      <c r="S243" s="120"/>
      <c r="T243" s="120"/>
      <c r="U243" s="120"/>
      <c r="V243" s="119"/>
      <c r="W243" s="120"/>
      <c r="X243" s="120"/>
      <c r="Y243" s="119"/>
      <c r="Z243" s="120"/>
      <c r="AA243" s="120"/>
      <c r="AB243" s="120"/>
      <c r="AC243" s="120"/>
      <c r="AD243" s="120"/>
      <c r="AE243" s="119"/>
      <c r="AF243" s="120"/>
      <c r="AG243" s="120"/>
      <c r="AH243" s="119"/>
      <c r="AI243" s="120"/>
      <c r="AJ243" s="120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</row>
    <row r="244">
      <c r="A244" s="38"/>
      <c r="B244" s="38"/>
      <c r="C244" s="38"/>
      <c r="D244" s="38"/>
      <c r="E244" s="38"/>
      <c r="F244" s="38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</row>
    <row r="245">
      <c r="A245" s="48"/>
      <c r="B245" s="38"/>
      <c r="C245" s="38"/>
      <c r="D245" s="48"/>
      <c r="E245" s="48"/>
      <c r="F245" s="48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</row>
    <row r="246">
      <c r="A246" s="121"/>
      <c r="B246" s="38"/>
      <c r="C246" s="38"/>
      <c r="D246" s="88">
        <v>0.4930555555555556</v>
      </c>
      <c r="E246" s="88">
        <v>0.5</v>
      </c>
      <c r="F246" s="89" t="s">
        <v>13</v>
      </c>
      <c r="G246" s="81" t="str">
        <f>IFERROR(__xludf.DUMMYFUNCTION("""COMPUTED_VALUE"""),"Intervalo")</f>
        <v>Intervalo</v>
      </c>
      <c r="H246" s="81" t="str">
        <f>IFERROR(__xludf.DUMMYFUNCTION("""COMPUTED_VALUE"""),"Intervalo")</f>
        <v>Intervalo</v>
      </c>
      <c r="I246" s="81" t="str">
        <f>IFERROR(__xludf.DUMMYFUNCTION("""COMPUTED_VALUE"""),"Intervalo")</f>
        <v>Intervalo</v>
      </c>
      <c r="J246" s="81" t="str">
        <f>IFERROR(__xludf.DUMMYFUNCTION("""COMPUTED_VALUE"""),"Intervalo")</f>
        <v>Intervalo</v>
      </c>
      <c r="K246" s="81"/>
      <c r="L246" s="81" t="str">
        <f>IFERROR(__xludf.DUMMYFUNCTION("""COMPUTED_VALUE"""),"Intervalo")</f>
        <v>Intervalo</v>
      </c>
      <c r="M246" s="81" t="str">
        <f>IFERROR(__xludf.DUMMYFUNCTION("""COMPUTED_VALUE"""),"Intervalo")</f>
        <v>Intervalo</v>
      </c>
      <c r="N246" s="81"/>
      <c r="O246" s="130" t="str">
        <f>IFERROR(__xludf.DUMMYFUNCTION("""COMPUTED_VALUE"""),"Intervalo")</f>
        <v>Intervalo</v>
      </c>
      <c r="P246" s="81" t="str">
        <f>IFERROR(__xludf.DUMMYFUNCTION("""COMPUTED_VALUE"""),"Intervalo")</f>
        <v>Intervalo</v>
      </c>
      <c r="Q246" s="81"/>
      <c r="R246" s="81" t="str">
        <f>IFERROR(__xludf.DUMMYFUNCTION("""COMPUTED_VALUE"""),"Intervalo")</f>
        <v>Intervalo</v>
      </c>
      <c r="S246" s="81"/>
      <c r="T246" s="81"/>
      <c r="U246" s="81"/>
      <c r="V246" s="81"/>
      <c r="W246" s="81"/>
      <c r="X246" s="130"/>
      <c r="Y246" s="81"/>
      <c r="Z246" s="81"/>
      <c r="AA246" s="81"/>
      <c r="AB246" s="81"/>
      <c r="AC246" s="81"/>
      <c r="AD246" s="81"/>
      <c r="AE246" s="81"/>
      <c r="AF246" s="81"/>
      <c r="AG246" s="130"/>
      <c r="AH246" s="81"/>
      <c r="AI246" s="81"/>
      <c r="AJ246" s="81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</row>
    <row r="247">
      <c r="A247" s="121"/>
      <c r="B247" s="38"/>
      <c r="C247" s="38"/>
      <c r="D247" s="90"/>
      <c r="E247" s="90"/>
      <c r="F247" s="91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</row>
    <row r="248">
      <c r="A248" s="121"/>
      <c r="B248" s="38"/>
      <c r="C248" s="38"/>
      <c r="D248" s="90"/>
      <c r="E248" s="90"/>
      <c r="F248" s="91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</row>
    <row r="249">
      <c r="A249" s="121"/>
      <c r="B249" s="38"/>
      <c r="C249" s="38"/>
      <c r="D249" s="90"/>
      <c r="E249" s="90"/>
      <c r="F249" s="91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</row>
    <row r="250">
      <c r="A250" s="121"/>
      <c r="B250" s="38"/>
      <c r="C250" s="38"/>
      <c r="D250" s="90"/>
      <c r="E250" s="90"/>
      <c r="F250" s="91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</row>
    <row r="251">
      <c r="A251" s="121"/>
      <c r="B251" s="38"/>
      <c r="C251" s="48"/>
      <c r="D251" s="90"/>
      <c r="E251" s="90"/>
      <c r="F251" s="91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</row>
    <row r="252">
      <c r="A252" s="114" t="str">
        <f>CONCATENATE(B210," 
",C252)</f>
        <v>Quarta 
Tarde</v>
      </c>
      <c r="B252" s="38"/>
      <c r="C252" s="115" t="s">
        <v>36</v>
      </c>
      <c r="D252" s="93">
        <v>0.5</v>
      </c>
      <c r="E252" s="93">
        <v>0.5347222222222222</v>
      </c>
      <c r="F252" s="94" t="s">
        <v>16</v>
      </c>
      <c r="G252" s="118" t="str">
        <f>IFERROR(__xludf.DUMMYFUNCTION("""COMPUTED_VALUE""")," ")</f>
        <v> </v>
      </c>
      <c r="H252" s="118" t="str">
        <f>IFERROR(__xludf.DUMMYFUNCTION("""COMPUTED_VALUE""")," ")</f>
        <v> </v>
      </c>
      <c r="I252" s="118" t="str">
        <f>IFERROR(__xludf.DUMMYFUNCTION("""COMPUTED_VALUE""")," ")</f>
        <v> </v>
      </c>
      <c r="J252" s="118" t="str">
        <f>IFERROR(__xludf.DUMMYFUNCTION("""COMPUTED_VALUE""")," ")</f>
        <v> </v>
      </c>
      <c r="K252" s="118" t="str">
        <f>IFERROR(__xludf.DUMMYFUNCTION("""COMPUTED_VALUE""")," ")</f>
        <v> </v>
      </c>
      <c r="L252" s="118" t="str">
        <f>IFERROR(__xludf.DUMMYFUNCTION("""COMPUTED_VALUE""")," ")</f>
        <v> </v>
      </c>
      <c r="M252" s="118" t="str">
        <f>IFERROR(__xludf.DUMMYFUNCTION("""COMPUTED_VALUE""")," ")</f>
        <v> </v>
      </c>
      <c r="N252" s="118" t="str">
        <f>IFERROR(__xludf.DUMMYFUNCTION("""COMPUTED_VALUE""")," ")</f>
        <v> </v>
      </c>
      <c r="O252" s="118" t="str">
        <f>IFERROR(__xludf.DUMMYFUNCTION("""COMPUTED_VALUE""")," ")</f>
        <v> </v>
      </c>
      <c r="P252" s="118" t="str">
        <f>IFERROR(__xludf.DUMMYFUNCTION("""COMPUTED_VALUE""")," ")</f>
        <v> </v>
      </c>
      <c r="Q252" s="118" t="str">
        <f>IFERROR(__xludf.DUMMYFUNCTION("""COMPUTED_VALUE""")," ")</f>
        <v> </v>
      </c>
      <c r="R252" s="118" t="str">
        <f>IFERROR(__xludf.DUMMYFUNCTION("""COMPUTED_VALUE""")," ")</f>
        <v> </v>
      </c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</row>
    <row r="253">
      <c r="A253" s="38"/>
      <c r="B253" s="38"/>
      <c r="C253" s="38"/>
      <c r="D253" s="38"/>
      <c r="E253" s="38"/>
      <c r="F253" s="38"/>
      <c r="G253" s="119"/>
      <c r="H253" s="119"/>
      <c r="I253" s="120"/>
      <c r="J253" s="120"/>
      <c r="K253" s="119"/>
      <c r="L253" s="120"/>
      <c r="M253" s="119"/>
      <c r="N253" s="119"/>
      <c r="O253" s="120"/>
      <c r="P253" s="119"/>
      <c r="Q253" s="119"/>
      <c r="R253" s="120"/>
      <c r="S253" s="120"/>
      <c r="T253" s="119"/>
      <c r="U253" s="120"/>
      <c r="V253" s="119"/>
      <c r="W253" s="119"/>
      <c r="X253" s="120"/>
      <c r="Y253" s="119"/>
      <c r="Z253" s="119"/>
      <c r="AA253" s="120"/>
      <c r="AB253" s="120"/>
      <c r="AC253" s="119"/>
      <c r="AD253" s="120"/>
      <c r="AE253" s="119"/>
      <c r="AF253" s="119"/>
      <c r="AG253" s="120"/>
      <c r="AH253" s="119"/>
      <c r="AI253" s="119"/>
      <c r="AJ253" s="120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</row>
    <row r="254">
      <c r="A254" s="38"/>
      <c r="B254" s="38"/>
      <c r="C254" s="38"/>
      <c r="D254" s="38"/>
      <c r="E254" s="38"/>
      <c r="F254" s="38"/>
      <c r="G254" s="119"/>
      <c r="H254" s="120"/>
      <c r="I254" s="120"/>
      <c r="J254" s="120"/>
      <c r="K254" s="120"/>
      <c r="L254" s="120"/>
      <c r="M254" s="119"/>
      <c r="N254" s="120"/>
      <c r="O254" s="120"/>
      <c r="P254" s="119"/>
      <c r="Q254" s="120"/>
      <c r="R254" s="120"/>
      <c r="S254" s="120"/>
      <c r="T254" s="120"/>
      <c r="U254" s="120"/>
      <c r="V254" s="119"/>
      <c r="W254" s="120"/>
      <c r="X254" s="120"/>
      <c r="Y254" s="119"/>
      <c r="Z254" s="120"/>
      <c r="AA254" s="120"/>
      <c r="AB254" s="120"/>
      <c r="AC254" s="120"/>
      <c r="AD254" s="120"/>
      <c r="AE254" s="119"/>
      <c r="AF254" s="120"/>
      <c r="AG254" s="120"/>
      <c r="AH254" s="119"/>
      <c r="AI254" s="120"/>
      <c r="AJ254" s="120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</row>
    <row r="255">
      <c r="A255" s="38"/>
      <c r="B255" s="38"/>
      <c r="C255" s="38"/>
      <c r="D255" s="38"/>
      <c r="E255" s="38"/>
      <c r="F255" s="38"/>
      <c r="G255" s="119"/>
      <c r="H255" s="120"/>
      <c r="I255" s="120"/>
      <c r="J255" s="120"/>
      <c r="K255" s="120"/>
      <c r="L255" s="120"/>
      <c r="M255" s="119"/>
      <c r="N255" s="120"/>
      <c r="O255" s="120"/>
      <c r="P255" s="119"/>
      <c r="Q255" s="120"/>
      <c r="R255" s="120"/>
      <c r="S255" s="120"/>
      <c r="T255" s="120"/>
      <c r="U255" s="120"/>
      <c r="V255" s="119"/>
      <c r="W255" s="120"/>
      <c r="X255" s="120"/>
      <c r="Y255" s="119"/>
      <c r="Z255" s="120"/>
      <c r="AA255" s="120"/>
      <c r="AB255" s="120"/>
      <c r="AC255" s="120"/>
      <c r="AD255" s="120"/>
      <c r="AE255" s="119"/>
      <c r="AF255" s="120"/>
      <c r="AG255" s="120"/>
      <c r="AH255" s="119"/>
      <c r="AI255" s="120"/>
      <c r="AJ255" s="120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</row>
    <row r="256">
      <c r="A256" s="38"/>
      <c r="B256" s="38"/>
      <c r="C256" s="38"/>
      <c r="D256" s="38"/>
      <c r="E256" s="38"/>
      <c r="F256" s="38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</row>
    <row r="257">
      <c r="A257" s="48"/>
      <c r="B257" s="38"/>
      <c r="C257" s="38"/>
      <c r="D257" s="48"/>
      <c r="E257" s="48"/>
      <c r="F257" s="48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</row>
    <row r="258">
      <c r="A258" s="114" t="str">
        <f>CONCATENATE(B210," 
",C252)</f>
        <v>Quarta 
Tarde</v>
      </c>
      <c r="B258" s="38"/>
      <c r="C258" s="38"/>
      <c r="D258" s="93">
        <v>0.5347222222222222</v>
      </c>
      <c r="E258" s="93">
        <v>0.5694444444444444</v>
      </c>
      <c r="F258" s="94" t="s">
        <v>17</v>
      </c>
      <c r="G258" s="118" t="str">
        <f>IFERROR(__xludf.DUMMYFUNCTION("""COMPUTED_VALUE""")," ")</f>
        <v> </v>
      </c>
      <c r="H258" s="118" t="str">
        <f>IFERROR(__xludf.DUMMYFUNCTION("""COMPUTED_VALUE""")," ")</f>
        <v> </v>
      </c>
      <c r="I258" s="118" t="str">
        <f>IFERROR(__xludf.DUMMYFUNCTION("""COMPUTED_VALUE""")," ")</f>
        <v> </v>
      </c>
      <c r="J258" s="118" t="str">
        <f>IFERROR(__xludf.DUMMYFUNCTION("""COMPUTED_VALUE""")," ")</f>
        <v> </v>
      </c>
      <c r="K258" s="118" t="str">
        <f>IFERROR(__xludf.DUMMYFUNCTION("""COMPUTED_VALUE""")," ")</f>
        <v> </v>
      </c>
      <c r="L258" s="118" t="str">
        <f>IFERROR(__xludf.DUMMYFUNCTION("""COMPUTED_VALUE""")," ")</f>
        <v> </v>
      </c>
      <c r="M258" s="118" t="str">
        <f>IFERROR(__xludf.DUMMYFUNCTION("""COMPUTED_VALUE""")," ")</f>
        <v> </v>
      </c>
      <c r="N258" s="118" t="str">
        <f>IFERROR(__xludf.DUMMYFUNCTION("""COMPUTED_VALUE""")," ")</f>
        <v> </v>
      </c>
      <c r="O258" s="118" t="str">
        <f>IFERROR(__xludf.DUMMYFUNCTION("""COMPUTED_VALUE""")," ")</f>
        <v> </v>
      </c>
      <c r="P258" s="118" t="str">
        <f>IFERROR(__xludf.DUMMYFUNCTION("""COMPUTED_VALUE""")," ")</f>
        <v> </v>
      </c>
      <c r="Q258" s="118" t="str">
        <f>IFERROR(__xludf.DUMMYFUNCTION("""COMPUTED_VALUE""")," ")</f>
        <v> </v>
      </c>
      <c r="R258" s="118" t="str">
        <f>IFERROR(__xludf.DUMMYFUNCTION("""COMPUTED_VALUE""")," ")</f>
        <v> </v>
      </c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</row>
    <row r="259">
      <c r="A259" s="38"/>
      <c r="B259" s="38"/>
      <c r="C259" s="38"/>
      <c r="D259" s="38"/>
      <c r="E259" s="38"/>
      <c r="F259" s="38"/>
      <c r="G259" s="119"/>
      <c r="H259" s="119"/>
      <c r="I259" s="120"/>
      <c r="J259" s="120"/>
      <c r="K259" s="119"/>
      <c r="L259" s="120"/>
      <c r="M259" s="119"/>
      <c r="N259" s="119"/>
      <c r="O259" s="120"/>
      <c r="P259" s="119"/>
      <c r="Q259" s="119"/>
      <c r="R259" s="120"/>
      <c r="S259" s="120"/>
      <c r="T259" s="119"/>
      <c r="U259" s="120"/>
      <c r="V259" s="119"/>
      <c r="W259" s="119"/>
      <c r="X259" s="120"/>
      <c r="Y259" s="119"/>
      <c r="Z259" s="119"/>
      <c r="AA259" s="120"/>
      <c r="AB259" s="120"/>
      <c r="AC259" s="119"/>
      <c r="AD259" s="120"/>
      <c r="AE259" s="119"/>
      <c r="AF259" s="119"/>
      <c r="AG259" s="120"/>
      <c r="AH259" s="119"/>
      <c r="AI259" s="119"/>
      <c r="AJ259" s="120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</row>
    <row r="260">
      <c r="A260" s="38"/>
      <c r="B260" s="38"/>
      <c r="C260" s="38"/>
      <c r="D260" s="38"/>
      <c r="E260" s="38"/>
      <c r="F260" s="38"/>
      <c r="G260" s="119"/>
      <c r="H260" s="120"/>
      <c r="I260" s="120"/>
      <c r="J260" s="120"/>
      <c r="K260" s="120"/>
      <c r="L260" s="120"/>
      <c r="M260" s="119"/>
      <c r="N260" s="120"/>
      <c r="O260" s="120"/>
      <c r="P260" s="119"/>
      <c r="Q260" s="120"/>
      <c r="R260" s="120"/>
      <c r="S260" s="120"/>
      <c r="T260" s="120"/>
      <c r="U260" s="120"/>
      <c r="V260" s="119"/>
      <c r="W260" s="120"/>
      <c r="X260" s="120"/>
      <c r="Y260" s="119"/>
      <c r="Z260" s="120"/>
      <c r="AA260" s="120"/>
      <c r="AB260" s="120"/>
      <c r="AC260" s="120"/>
      <c r="AD260" s="120"/>
      <c r="AE260" s="119"/>
      <c r="AF260" s="120"/>
      <c r="AG260" s="120"/>
      <c r="AH260" s="119"/>
      <c r="AI260" s="120"/>
      <c r="AJ260" s="120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</row>
    <row r="261">
      <c r="A261" s="38"/>
      <c r="B261" s="38"/>
      <c r="C261" s="38"/>
      <c r="D261" s="48"/>
      <c r="E261" s="48"/>
      <c r="F261" s="38"/>
      <c r="G261" s="119"/>
      <c r="H261" s="120"/>
      <c r="I261" s="120"/>
      <c r="J261" s="120"/>
      <c r="K261" s="120"/>
      <c r="L261" s="120"/>
      <c r="M261" s="119"/>
      <c r="N261" s="120"/>
      <c r="O261" s="120"/>
      <c r="P261" s="119"/>
      <c r="Q261" s="120"/>
      <c r="R261" s="120"/>
      <c r="S261" s="120"/>
      <c r="T261" s="120"/>
      <c r="U261" s="120"/>
      <c r="V261" s="119"/>
      <c r="W261" s="120"/>
      <c r="X261" s="120"/>
      <c r="Y261" s="119"/>
      <c r="Z261" s="120"/>
      <c r="AA261" s="120"/>
      <c r="AB261" s="120"/>
      <c r="AC261" s="120"/>
      <c r="AD261" s="120"/>
      <c r="AE261" s="119"/>
      <c r="AF261" s="120"/>
      <c r="AG261" s="120"/>
      <c r="AH261" s="119"/>
      <c r="AI261" s="120"/>
      <c r="AJ261" s="120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</row>
    <row r="262">
      <c r="A262" s="38"/>
      <c r="B262" s="38"/>
      <c r="C262" s="38"/>
      <c r="D262" s="131"/>
      <c r="E262" s="131"/>
      <c r="F262" s="38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</row>
    <row r="263">
      <c r="A263" s="48"/>
      <c r="B263" s="38"/>
      <c r="C263" s="38"/>
      <c r="D263" s="131"/>
      <c r="E263" s="131"/>
      <c r="F263" s="48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</row>
    <row r="264">
      <c r="A264" s="114" t="str">
        <f>CONCATENATE(B210," 
",C252)</f>
        <v>Quarta 
Tarde</v>
      </c>
      <c r="B264" s="38"/>
      <c r="C264" s="38"/>
      <c r="D264" s="93">
        <v>0.5694444444444444</v>
      </c>
      <c r="E264" s="93">
        <v>0.6041666666666666</v>
      </c>
      <c r="F264" s="94" t="s">
        <v>18</v>
      </c>
      <c r="G264" s="118" t="str">
        <f>IFERROR(__xludf.DUMMYFUNCTION("""COMPUTED_VALUE""")," ")</f>
        <v> </v>
      </c>
      <c r="H264" s="118" t="str">
        <f>IFERROR(__xludf.DUMMYFUNCTION("""COMPUTED_VALUE""")," ")</f>
        <v> </v>
      </c>
      <c r="I264" s="118" t="str">
        <f>IFERROR(__xludf.DUMMYFUNCTION("""COMPUTED_VALUE""")," ")</f>
        <v> </v>
      </c>
      <c r="J264" s="118" t="str">
        <f>IFERROR(__xludf.DUMMYFUNCTION("""COMPUTED_VALUE""")," ")</f>
        <v> </v>
      </c>
      <c r="K264" s="118" t="str">
        <f>IFERROR(__xludf.DUMMYFUNCTION("""COMPUTED_VALUE""")," ")</f>
        <v> </v>
      </c>
      <c r="L264" s="118" t="str">
        <f>IFERROR(__xludf.DUMMYFUNCTION("""COMPUTED_VALUE""")," ")</f>
        <v> </v>
      </c>
      <c r="M264" s="118" t="str">
        <f>IFERROR(__xludf.DUMMYFUNCTION("""COMPUTED_VALUE""")," ")</f>
        <v> </v>
      </c>
      <c r="N264" s="118" t="str">
        <f>IFERROR(__xludf.DUMMYFUNCTION("""COMPUTED_VALUE""")," ")</f>
        <v> </v>
      </c>
      <c r="O264" s="118" t="str">
        <f>IFERROR(__xludf.DUMMYFUNCTION("""COMPUTED_VALUE""")," ")</f>
        <v> </v>
      </c>
      <c r="P264" s="118" t="str">
        <f>IFERROR(__xludf.DUMMYFUNCTION("""COMPUTED_VALUE""")," ")</f>
        <v> </v>
      </c>
      <c r="Q264" s="118" t="str">
        <f>IFERROR(__xludf.DUMMYFUNCTION("""COMPUTED_VALUE""")," ")</f>
        <v> </v>
      </c>
      <c r="R264" s="118" t="str">
        <f>IFERROR(__xludf.DUMMYFUNCTION("""COMPUTED_VALUE""")," ")</f>
        <v> </v>
      </c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</row>
    <row r="265">
      <c r="A265" s="38"/>
      <c r="B265" s="38"/>
      <c r="C265" s="38"/>
      <c r="D265" s="38"/>
      <c r="E265" s="38"/>
      <c r="F265" s="38"/>
      <c r="G265" s="119"/>
      <c r="H265" s="119"/>
      <c r="I265" s="120"/>
      <c r="J265" s="120"/>
      <c r="K265" s="119"/>
      <c r="L265" s="120"/>
      <c r="M265" s="119"/>
      <c r="N265" s="119"/>
      <c r="O265" s="120"/>
      <c r="P265" s="119"/>
      <c r="Q265" s="119"/>
      <c r="R265" s="120"/>
      <c r="S265" s="120"/>
      <c r="T265" s="119"/>
      <c r="U265" s="120"/>
      <c r="V265" s="119"/>
      <c r="W265" s="119"/>
      <c r="X265" s="120"/>
      <c r="Y265" s="119"/>
      <c r="Z265" s="119"/>
      <c r="AA265" s="120"/>
      <c r="AB265" s="120"/>
      <c r="AC265" s="119"/>
      <c r="AD265" s="120"/>
      <c r="AE265" s="119"/>
      <c r="AF265" s="119"/>
      <c r="AG265" s="120"/>
      <c r="AH265" s="119"/>
      <c r="AI265" s="119"/>
      <c r="AJ265" s="120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</row>
    <row r="266">
      <c r="A266" s="38"/>
      <c r="B266" s="38"/>
      <c r="C266" s="38"/>
      <c r="D266" s="38"/>
      <c r="E266" s="38"/>
      <c r="F266" s="38"/>
      <c r="G266" s="119"/>
      <c r="H266" s="120"/>
      <c r="I266" s="120"/>
      <c r="J266" s="120"/>
      <c r="K266" s="120"/>
      <c r="L266" s="120"/>
      <c r="M266" s="119"/>
      <c r="N266" s="120"/>
      <c r="O266" s="120"/>
      <c r="P266" s="119"/>
      <c r="Q266" s="120"/>
      <c r="R266" s="120"/>
      <c r="S266" s="120"/>
      <c r="T266" s="120"/>
      <c r="U266" s="120"/>
      <c r="V266" s="119"/>
      <c r="W266" s="120"/>
      <c r="X266" s="120"/>
      <c r="Y266" s="119"/>
      <c r="Z266" s="120"/>
      <c r="AA266" s="120"/>
      <c r="AB266" s="120"/>
      <c r="AC266" s="120"/>
      <c r="AD266" s="120"/>
      <c r="AE266" s="119"/>
      <c r="AF266" s="120"/>
      <c r="AG266" s="120"/>
      <c r="AH266" s="119"/>
      <c r="AI266" s="120"/>
      <c r="AJ266" s="120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</row>
    <row r="267">
      <c r="A267" s="38"/>
      <c r="B267" s="38"/>
      <c r="C267" s="38"/>
      <c r="D267" s="38"/>
      <c r="E267" s="38"/>
      <c r="F267" s="38"/>
      <c r="G267" s="119"/>
      <c r="H267" s="120"/>
      <c r="I267" s="120"/>
      <c r="J267" s="120"/>
      <c r="K267" s="120"/>
      <c r="L267" s="120"/>
      <c r="M267" s="119"/>
      <c r="N267" s="120"/>
      <c r="O267" s="120"/>
      <c r="P267" s="119"/>
      <c r="Q267" s="120"/>
      <c r="R267" s="120"/>
      <c r="S267" s="120"/>
      <c r="T267" s="120"/>
      <c r="U267" s="120"/>
      <c r="V267" s="119"/>
      <c r="W267" s="120"/>
      <c r="X267" s="120"/>
      <c r="Y267" s="119"/>
      <c r="Z267" s="120"/>
      <c r="AA267" s="120"/>
      <c r="AB267" s="120"/>
      <c r="AC267" s="120"/>
      <c r="AD267" s="120"/>
      <c r="AE267" s="119"/>
      <c r="AF267" s="120"/>
      <c r="AG267" s="120"/>
      <c r="AH267" s="119"/>
      <c r="AI267" s="120"/>
      <c r="AJ267" s="120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</row>
    <row r="268">
      <c r="A268" s="38"/>
      <c r="B268" s="38"/>
      <c r="C268" s="38"/>
      <c r="D268" s="38"/>
      <c r="E268" s="38"/>
      <c r="F268" s="38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</row>
    <row r="269">
      <c r="A269" s="48"/>
      <c r="B269" s="38"/>
      <c r="C269" s="38"/>
      <c r="D269" s="48"/>
      <c r="E269" s="48"/>
      <c r="F269" s="48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</row>
    <row r="270">
      <c r="A270" s="121"/>
      <c r="B270" s="38"/>
      <c r="C270" s="38"/>
      <c r="D270" s="88">
        <v>0.6041666666666666</v>
      </c>
      <c r="E270" s="88">
        <v>0.611111111111111</v>
      </c>
      <c r="F270" s="89" t="s">
        <v>13</v>
      </c>
      <c r="G270" s="81" t="str">
        <f>IFERROR(__xludf.DUMMYFUNCTION("""COMPUTED_VALUE"""),"Intervalo")</f>
        <v>Intervalo</v>
      </c>
      <c r="H270" s="81" t="str">
        <f>IFERROR(__xludf.DUMMYFUNCTION("""COMPUTED_VALUE"""),"Intervalo")</f>
        <v>Intervalo</v>
      </c>
      <c r="I270" s="81" t="str">
        <f>IFERROR(__xludf.DUMMYFUNCTION("""COMPUTED_VALUE"""),"Intervalo")</f>
        <v>Intervalo</v>
      </c>
      <c r="J270" s="81" t="str">
        <f>IFERROR(__xludf.DUMMYFUNCTION("""COMPUTED_VALUE"""),"Intervalo")</f>
        <v>Intervalo</v>
      </c>
      <c r="K270" s="81"/>
      <c r="L270" s="81" t="str">
        <f>IFERROR(__xludf.DUMMYFUNCTION("""COMPUTED_VALUE"""),"Intervalo")</f>
        <v>Intervalo</v>
      </c>
      <c r="M270" s="81" t="str">
        <f>IFERROR(__xludf.DUMMYFUNCTION("""COMPUTED_VALUE"""),"Intervalo")</f>
        <v>Intervalo</v>
      </c>
      <c r="N270" s="81"/>
      <c r="O270" s="81" t="str">
        <f>IFERROR(__xludf.DUMMYFUNCTION("""COMPUTED_VALUE"""),"Intervalo")</f>
        <v>Intervalo</v>
      </c>
      <c r="P270" s="81" t="str">
        <f>IFERROR(__xludf.DUMMYFUNCTION("""COMPUTED_VALUE"""),"Intervalo")</f>
        <v>Intervalo</v>
      </c>
      <c r="Q270" s="81"/>
      <c r="R270" s="81" t="str">
        <f>IFERROR(__xludf.DUMMYFUNCTION("""COMPUTED_VALUE"""),"Intervalo")</f>
        <v>Intervalo</v>
      </c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</row>
    <row r="271">
      <c r="A271" s="121"/>
      <c r="B271" s="38"/>
      <c r="C271" s="38"/>
      <c r="D271" s="90"/>
      <c r="E271" s="90"/>
      <c r="F271" s="91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</row>
    <row r="272">
      <c r="A272" s="121"/>
      <c r="B272" s="38"/>
      <c r="C272" s="38"/>
      <c r="D272" s="90"/>
      <c r="E272" s="90"/>
      <c r="F272" s="91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</row>
    <row r="273">
      <c r="A273" s="121"/>
      <c r="B273" s="38"/>
      <c r="C273" s="38"/>
      <c r="D273" s="90"/>
      <c r="E273" s="90"/>
      <c r="F273" s="91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</row>
    <row r="274">
      <c r="A274" s="121"/>
      <c r="B274" s="38"/>
      <c r="C274" s="38"/>
      <c r="D274" s="90"/>
      <c r="E274" s="90"/>
      <c r="F274" s="91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</row>
    <row r="275">
      <c r="A275" s="121"/>
      <c r="B275" s="38"/>
      <c r="C275" s="38"/>
      <c r="D275" s="90"/>
      <c r="E275" s="90"/>
      <c r="F275" s="91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</row>
    <row r="276">
      <c r="A276" s="114" t="str">
        <f>CONCATENATE(B210," 
",C252)</f>
        <v>Quarta 
Tarde</v>
      </c>
      <c r="B276" s="38"/>
      <c r="C276" s="38"/>
      <c r="D276" s="93">
        <v>0.611111111111111</v>
      </c>
      <c r="E276" s="93">
        <v>0.6458333333333334</v>
      </c>
      <c r="F276" s="116" t="s">
        <v>19</v>
      </c>
      <c r="G276" s="118" t="str">
        <f>IFERROR(__xludf.DUMMYFUNCTION("""COMPUTED_VALUE""")," ")</f>
        <v> </v>
      </c>
      <c r="H276" s="118" t="str">
        <f>IFERROR(__xludf.DUMMYFUNCTION("""COMPUTED_VALUE""")," ")</f>
        <v> </v>
      </c>
      <c r="I276" s="118" t="str">
        <f>IFERROR(__xludf.DUMMYFUNCTION("""COMPUTED_VALUE""")," ")</f>
        <v> </v>
      </c>
      <c r="J276" s="118" t="str">
        <f>IFERROR(__xludf.DUMMYFUNCTION("""COMPUTED_VALUE""")," ")</f>
        <v> </v>
      </c>
      <c r="K276" s="118" t="str">
        <f>IFERROR(__xludf.DUMMYFUNCTION("""COMPUTED_VALUE""")," ")</f>
        <v> </v>
      </c>
      <c r="L276" s="118" t="str">
        <f>IFERROR(__xludf.DUMMYFUNCTION("""COMPUTED_VALUE""")," ")</f>
        <v> </v>
      </c>
      <c r="M276" s="118" t="str">
        <f>IFERROR(__xludf.DUMMYFUNCTION("""COMPUTED_VALUE""")," ")</f>
        <v> </v>
      </c>
      <c r="N276" s="118" t="str">
        <f>IFERROR(__xludf.DUMMYFUNCTION("""COMPUTED_VALUE""")," ")</f>
        <v> </v>
      </c>
      <c r="O276" s="118" t="str">
        <f>IFERROR(__xludf.DUMMYFUNCTION("""COMPUTED_VALUE""")," ")</f>
        <v> </v>
      </c>
      <c r="P276" s="118" t="str">
        <f>IFERROR(__xludf.DUMMYFUNCTION("""COMPUTED_VALUE""")," ")</f>
        <v> </v>
      </c>
      <c r="Q276" s="118" t="str">
        <f>IFERROR(__xludf.DUMMYFUNCTION("""COMPUTED_VALUE""")," ")</f>
        <v> </v>
      </c>
      <c r="R276" s="118" t="str">
        <f>IFERROR(__xludf.DUMMYFUNCTION("""COMPUTED_VALUE""")," ")</f>
        <v> </v>
      </c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</row>
    <row r="277">
      <c r="A277" s="38"/>
      <c r="B277" s="38"/>
      <c r="C277" s="38"/>
      <c r="D277" s="38"/>
      <c r="E277" s="38"/>
      <c r="F277" s="38"/>
      <c r="G277" s="119"/>
      <c r="H277" s="119"/>
      <c r="I277" s="120"/>
      <c r="J277" s="120"/>
      <c r="K277" s="119"/>
      <c r="L277" s="120"/>
      <c r="M277" s="119"/>
      <c r="N277" s="119"/>
      <c r="O277" s="120"/>
      <c r="P277" s="119"/>
      <c r="Q277" s="119"/>
      <c r="R277" s="120"/>
      <c r="S277" s="120"/>
      <c r="T277" s="119"/>
      <c r="U277" s="120"/>
      <c r="V277" s="119"/>
      <c r="W277" s="119"/>
      <c r="X277" s="120"/>
      <c r="Y277" s="119"/>
      <c r="Z277" s="119"/>
      <c r="AA277" s="120"/>
      <c r="AB277" s="120"/>
      <c r="AC277" s="119"/>
      <c r="AD277" s="120"/>
      <c r="AE277" s="119"/>
      <c r="AF277" s="119"/>
      <c r="AG277" s="120"/>
      <c r="AH277" s="119"/>
      <c r="AI277" s="119"/>
      <c r="AJ277" s="120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</row>
    <row r="278">
      <c r="A278" s="38"/>
      <c r="B278" s="38"/>
      <c r="C278" s="38"/>
      <c r="D278" s="38"/>
      <c r="E278" s="38"/>
      <c r="F278" s="38"/>
      <c r="G278" s="119"/>
      <c r="H278" s="120"/>
      <c r="I278" s="120"/>
      <c r="J278" s="120"/>
      <c r="K278" s="120"/>
      <c r="L278" s="120"/>
      <c r="M278" s="119"/>
      <c r="N278" s="120"/>
      <c r="O278" s="120"/>
      <c r="P278" s="119"/>
      <c r="Q278" s="120"/>
      <c r="R278" s="120"/>
      <c r="S278" s="120"/>
      <c r="T278" s="120"/>
      <c r="U278" s="120"/>
      <c r="V278" s="119"/>
      <c r="W278" s="120"/>
      <c r="X278" s="120"/>
      <c r="Y278" s="119"/>
      <c r="Z278" s="120"/>
      <c r="AA278" s="120"/>
      <c r="AB278" s="120"/>
      <c r="AC278" s="120"/>
      <c r="AD278" s="120"/>
      <c r="AE278" s="119"/>
      <c r="AF278" s="120"/>
      <c r="AG278" s="120"/>
      <c r="AH278" s="119"/>
      <c r="AI278" s="120"/>
      <c r="AJ278" s="120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</row>
    <row r="279">
      <c r="A279" s="38"/>
      <c r="B279" s="38"/>
      <c r="C279" s="38"/>
      <c r="D279" s="48"/>
      <c r="E279" s="48"/>
      <c r="F279" s="38"/>
      <c r="G279" s="119"/>
      <c r="H279" s="120"/>
      <c r="I279" s="120"/>
      <c r="J279" s="120"/>
      <c r="K279" s="120"/>
      <c r="L279" s="120"/>
      <c r="M279" s="119"/>
      <c r="N279" s="120"/>
      <c r="O279" s="120"/>
      <c r="P279" s="119"/>
      <c r="Q279" s="120"/>
      <c r="R279" s="120"/>
      <c r="S279" s="120"/>
      <c r="T279" s="120"/>
      <c r="U279" s="120"/>
      <c r="V279" s="119"/>
      <c r="W279" s="120"/>
      <c r="X279" s="120"/>
      <c r="Y279" s="119"/>
      <c r="Z279" s="120"/>
      <c r="AA279" s="120"/>
      <c r="AB279" s="120"/>
      <c r="AC279" s="120"/>
      <c r="AD279" s="120"/>
      <c r="AE279" s="119"/>
      <c r="AF279" s="120"/>
      <c r="AG279" s="120"/>
      <c r="AH279" s="119"/>
      <c r="AI279" s="120"/>
      <c r="AJ279" s="120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</row>
    <row r="280">
      <c r="A280" s="38"/>
      <c r="B280" s="38"/>
      <c r="C280" s="38"/>
      <c r="D280" s="131"/>
      <c r="E280" s="131"/>
      <c r="F280" s="38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</row>
    <row r="281">
      <c r="A281" s="48"/>
      <c r="B281" s="38"/>
      <c r="C281" s="38"/>
      <c r="D281" s="131"/>
      <c r="E281" s="131"/>
      <c r="F281" s="48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</row>
    <row r="282">
      <c r="A282" s="114" t="str">
        <f>CONCATENATE(B210," 
",C252)</f>
        <v>Quarta 
Tarde</v>
      </c>
      <c r="B282" s="38"/>
      <c r="C282" s="38"/>
      <c r="D282" s="93">
        <v>0.6458333333333334</v>
      </c>
      <c r="E282" s="93">
        <v>0.6805555555555555</v>
      </c>
      <c r="F282" s="116" t="s">
        <v>20</v>
      </c>
      <c r="G282" s="118" t="str">
        <f>IFERROR(__xludf.DUMMYFUNCTION("""COMPUTED_VALUE""")," ")</f>
        <v> </v>
      </c>
      <c r="H282" s="118" t="str">
        <f>IFERROR(__xludf.DUMMYFUNCTION("""COMPUTED_VALUE""")," ")</f>
        <v> </v>
      </c>
      <c r="I282" s="118" t="str">
        <f>IFERROR(__xludf.DUMMYFUNCTION("""COMPUTED_VALUE""")," ")</f>
        <v> </v>
      </c>
      <c r="J282" s="118" t="str">
        <f>IFERROR(__xludf.DUMMYFUNCTION("""COMPUTED_VALUE""")," ")</f>
        <v> </v>
      </c>
      <c r="K282" s="118" t="str">
        <f>IFERROR(__xludf.DUMMYFUNCTION("""COMPUTED_VALUE""")," ")</f>
        <v> </v>
      </c>
      <c r="L282" s="118" t="str">
        <f>IFERROR(__xludf.DUMMYFUNCTION("""COMPUTED_VALUE""")," ")</f>
        <v> </v>
      </c>
      <c r="M282" s="118" t="str">
        <f>IFERROR(__xludf.DUMMYFUNCTION("""COMPUTED_VALUE""")," ")</f>
        <v> </v>
      </c>
      <c r="N282" s="118" t="str">
        <f>IFERROR(__xludf.DUMMYFUNCTION("""COMPUTED_VALUE""")," ")</f>
        <v> </v>
      </c>
      <c r="O282" s="118" t="str">
        <f>IFERROR(__xludf.DUMMYFUNCTION("""COMPUTED_VALUE""")," ")</f>
        <v> </v>
      </c>
      <c r="P282" s="118" t="str">
        <f>IFERROR(__xludf.DUMMYFUNCTION("""COMPUTED_VALUE""")," ")</f>
        <v> </v>
      </c>
      <c r="Q282" s="118" t="str">
        <f>IFERROR(__xludf.DUMMYFUNCTION("""COMPUTED_VALUE""")," ")</f>
        <v> </v>
      </c>
      <c r="R282" s="118" t="str">
        <f>IFERROR(__xludf.DUMMYFUNCTION("""COMPUTED_VALUE""")," ")</f>
        <v> </v>
      </c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</row>
    <row r="283">
      <c r="A283" s="38"/>
      <c r="B283" s="38"/>
      <c r="C283" s="38"/>
      <c r="D283" s="38"/>
      <c r="E283" s="38"/>
      <c r="F283" s="38"/>
      <c r="G283" s="119"/>
      <c r="H283" s="119"/>
      <c r="I283" s="120"/>
      <c r="J283" s="120"/>
      <c r="K283" s="119"/>
      <c r="L283" s="120"/>
      <c r="M283" s="119"/>
      <c r="N283" s="119"/>
      <c r="O283" s="120"/>
      <c r="P283" s="119"/>
      <c r="Q283" s="119"/>
      <c r="R283" s="120"/>
      <c r="S283" s="120"/>
      <c r="T283" s="119"/>
      <c r="U283" s="120"/>
      <c r="V283" s="119"/>
      <c r="W283" s="119"/>
      <c r="X283" s="120"/>
      <c r="Y283" s="119"/>
      <c r="Z283" s="119"/>
      <c r="AA283" s="120"/>
      <c r="AB283" s="120"/>
      <c r="AC283" s="119"/>
      <c r="AD283" s="120"/>
      <c r="AE283" s="119"/>
      <c r="AF283" s="119"/>
      <c r="AG283" s="120"/>
      <c r="AH283" s="119"/>
      <c r="AI283" s="119"/>
      <c r="AJ283" s="120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</row>
    <row r="284">
      <c r="A284" s="38"/>
      <c r="B284" s="38"/>
      <c r="C284" s="38"/>
      <c r="D284" s="38"/>
      <c r="E284" s="38"/>
      <c r="F284" s="38"/>
      <c r="G284" s="119"/>
      <c r="H284" s="120"/>
      <c r="I284" s="120"/>
      <c r="J284" s="120"/>
      <c r="K284" s="120"/>
      <c r="L284" s="120"/>
      <c r="M284" s="119"/>
      <c r="N284" s="120"/>
      <c r="O284" s="120"/>
      <c r="P284" s="119"/>
      <c r="Q284" s="120"/>
      <c r="R284" s="120"/>
      <c r="S284" s="120"/>
      <c r="T284" s="120"/>
      <c r="U284" s="120"/>
      <c r="V284" s="119"/>
      <c r="W284" s="120"/>
      <c r="X284" s="120"/>
      <c r="Y284" s="119"/>
      <c r="Z284" s="120"/>
      <c r="AA284" s="120"/>
      <c r="AB284" s="120"/>
      <c r="AC284" s="120"/>
      <c r="AD284" s="120"/>
      <c r="AE284" s="119"/>
      <c r="AF284" s="120"/>
      <c r="AG284" s="120"/>
      <c r="AH284" s="119"/>
      <c r="AI284" s="120"/>
      <c r="AJ284" s="120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</row>
    <row r="285">
      <c r="A285" s="38"/>
      <c r="B285" s="38"/>
      <c r="C285" s="38"/>
      <c r="D285" s="38"/>
      <c r="E285" s="38"/>
      <c r="F285" s="38"/>
      <c r="G285" s="119"/>
      <c r="H285" s="120"/>
      <c r="I285" s="120"/>
      <c r="J285" s="120"/>
      <c r="K285" s="120"/>
      <c r="L285" s="120"/>
      <c r="M285" s="119"/>
      <c r="N285" s="120"/>
      <c r="O285" s="120"/>
      <c r="P285" s="119"/>
      <c r="Q285" s="120"/>
      <c r="R285" s="120"/>
      <c r="S285" s="120"/>
      <c r="T285" s="120"/>
      <c r="U285" s="120"/>
      <c r="V285" s="119"/>
      <c r="W285" s="120"/>
      <c r="X285" s="120"/>
      <c r="Y285" s="119"/>
      <c r="Z285" s="120"/>
      <c r="AA285" s="120"/>
      <c r="AB285" s="120"/>
      <c r="AC285" s="120"/>
      <c r="AD285" s="120"/>
      <c r="AE285" s="119"/>
      <c r="AF285" s="120"/>
      <c r="AG285" s="120"/>
      <c r="AH285" s="119"/>
      <c r="AI285" s="120"/>
      <c r="AJ285" s="120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</row>
    <row r="286">
      <c r="A286" s="38"/>
      <c r="B286" s="38"/>
      <c r="C286" s="38"/>
      <c r="D286" s="38"/>
      <c r="E286" s="38"/>
      <c r="F286" s="38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</row>
    <row r="287">
      <c r="A287" s="48"/>
      <c r="B287" s="38"/>
      <c r="C287" s="38"/>
      <c r="D287" s="48"/>
      <c r="E287" s="48"/>
      <c r="F287" s="48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</row>
    <row r="288">
      <c r="A288" s="114" t="str">
        <f>CONCATENATE(B210," 
",C252)</f>
        <v>Quarta 
Tarde</v>
      </c>
      <c r="B288" s="38"/>
      <c r="C288" s="38"/>
      <c r="D288" s="93">
        <v>0.6805555555555555</v>
      </c>
      <c r="E288" s="93">
        <v>0.7152777777777778</v>
      </c>
      <c r="F288" s="94" t="s">
        <v>21</v>
      </c>
      <c r="G288" s="118" t="str">
        <f>IFERROR(__xludf.DUMMYFUNCTION("""COMPUTED_VALUE""")," ")</f>
        <v> </v>
      </c>
      <c r="H288" s="118" t="str">
        <f>IFERROR(__xludf.DUMMYFUNCTION("""COMPUTED_VALUE""")," ")</f>
        <v> </v>
      </c>
      <c r="I288" s="118" t="str">
        <f>IFERROR(__xludf.DUMMYFUNCTION("""COMPUTED_VALUE""")," ")</f>
        <v> </v>
      </c>
      <c r="J288" s="118" t="str">
        <f>IFERROR(__xludf.DUMMYFUNCTION("""COMPUTED_VALUE""")," ")</f>
        <v> </v>
      </c>
      <c r="K288" s="118" t="str">
        <f>IFERROR(__xludf.DUMMYFUNCTION("""COMPUTED_VALUE""")," ")</f>
        <v> </v>
      </c>
      <c r="L288" s="118" t="str">
        <f>IFERROR(__xludf.DUMMYFUNCTION("""COMPUTED_VALUE""")," ")</f>
        <v> </v>
      </c>
      <c r="M288" s="118" t="str">
        <f>IFERROR(__xludf.DUMMYFUNCTION("""COMPUTED_VALUE""")," ")</f>
        <v> </v>
      </c>
      <c r="N288" s="118" t="str">
        <f>IFERROR(__xludf.DUMMYFUNCTION("""COMPUTED_VALUE""")," ")</f>
        <v> </v>
      </c>
      <c r="O288" s="118" t="str">
        <f>IFERROR(__xludf.DUMMYFUNCTION("""COMPUTED_VALUE""")," ")</f>
        <v> </v>
      </c>
      <c r="P288" s="118" t="str">
        <f>IFERROR(__xludf.DUMMYFUNCTION("""COMPUTED_VALUE""")," ")</f>
        <v> </v>
      </c>
      <c r="Q288" s="118" t="str">
        <f>IFERROR(__xludf.DUMMYFUNCTION("""COMPUTED_VALUE""")," ")</f>
        <v> </v>
      </c>
      <c r="R288" s="118" t="str">
        <f>IFERROR(__xludf.DUMMYFUNCTION("""COMPUTED_VALUE""")," ")</f>
        <v> </v>
      </c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</row>
    <row r="289">
      <c r="A289" s="38"/>
      <c r="B289" s="38"/>
      <c r="C289" s="38"/>
      <c r="D289" s="38"/>
      <c r="E289" s="38"/>
      <c r="F289" s="38"/>
      <c r="G289" s="119"/>
      <c r="H289" s="119"/>
      <c r="I289" s="120"/>
      <c r="J289" s="120"/>
      <c r="K289" s="119"/>
      <c r="L289" s="120"/>
      <c r="M289" s="119"/>
      <c r="N289" s="119"/>
      <c r="O289" s="120"/>
      <c r="P289" s="119"/>
      <c r="Q289" s="119"/>
      <c r="R289" s="120"/>
      <c r="S289" s="120"/>
      <c r="T289" s="119"/>
      <c r="U289" s="120"/>
      <c r="V289" s="119"/>
      <c r="W289" s="119"/>
      <c r="X289" s="120"/>
      <c r="Y289" s="119"/>
      <c r="Z289" s="119"/>
      <c r="AA289" s="120"/>
      <c r="AB289" s="120"/>
      <c r="AC289" s="119"/>
      <c r="AD289" s="120"/>
      <c r="AE289" s="119"/>
      <c r="AF289" s="119"/>
      <c r="AG289" s="120"/>
      <c r="AH289" s="119"/>
      <c r="AI289" s="119"/>
      <c r="AJ289" s="120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</row>
    <row r="290">
      <c r="A290" s="38"/>
      <c r="B290" s="38"/>
      <c r="C290" s="38"/>
      <c r="D290" s="38"/>
      <c r="E290" s="38"/>
      <c r="F290" s="38"/>
      <c r="G290" s="119"/>
      <c r="H290" s="120"/>
      <c r="I290" s="120"/>
      <c r="J290" s="120"/>
      <c r="K290" s="120"/>
      <c r="L290" s="120"/>
      <c r="M290" s="119"/>
      <c r="N290" s="120"/>
      <c r="O290" s="120"/>
      <c r="P290" s="119"/>
      <c r="Q290" s="120"/>
      <c r="R290" s="120"/>
      <c r="S290" s="120"/>
      <c r="T290" s="120"/>
      <c r="U290" s="120"/>
      <c r="V290" s="119"/>
      <c r="W290" s="120"/>
      <c r="X290" s="120"/>
      <c r="Y290" s="119"/>
      <c r="Z290" s="120"/>
      <c r="AA290" s="120"/>
      <c r="AB290" s="120"/>
      <c r="AC290" s="120"/>
      <c r="AD290" s="120"/>
      <c r="AE290" s="119"/>
      <c r="AF290" s="120"/>
      <c r="AG290" s="120"/>
      <c r="AH290" s="119"/>
      <c r="AI290" s="120"/>
      <c r="AJ290" s="120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</row>
    <row r="291">
      <c r="A291" s="38"/>
      <c r="B291" s="38"/>
      <c r="C291" s="38"/>
      <c r="D291" s="38"/>
      <c r="E291" s="38"/>
      <c r="F291" s="38"/>
      <c r="G291" s="119"/>
      <c r="H291" s="120"/>
      <c r="I291" s="120"/>
      <c r="J291" s="120"/>
      <c r="K291" s="120"/>
      <c r="L291" s="120"/>
      <c r="M291" s="119"/>
      <c r="N291" s="120"/>
      <c r="O291" s="120"/>
      <c r="P291" s="119"/>
      <c r="Q291" s="120"/>
      <c r="R291" s="120"/>
      <c r="S291" s="120"/>
      <c r="T291" s="120"/>
      <c r="U291" s="120"/>
      <c r="V291" s="119"/>
      <c r="W291" s="120"/>
      <c r="X291" s="120"/>
      <c r="Y291" s="119"/>
      <c r="Z291" s="120"/>
      <c r="AA291" s="120"/>
      <c r="AB291" s="120"/>
      <c r="AC291" s="120"/>
      <c r="AD291" s="120"/>
      <c r="AE291" s="119"/>
      <c r="AF291" s="120"/>
      <c r="AG291" s="120"/>
      <c r="AH291" s="119"/>
      <c r="AI291" s="120"/>
      <c r="AJ291" s="120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</row>
    <row r="292">
      <c r="A292" s="38"/>
      <c r="B292" s="38"/>
      <c r="C292" s="38"/>
      <c r="D292" s="38"/>
      <c r="E292" s="38"/>
      <c r="F292" s="38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</row>
    <row r="293">
      <c r="A293" s="48"/>
      <c r="B293" s="38"/>
      <c r="C293" s="48"/>
      <c r="D293" s="48"/>
      <c r="E293" s="48"/>
      <c r="F293" s="48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</row>
    <row r="294">
      <c r="A294" s="121"/>
      <c r="B294" s="38"/>
      <c r="C294" s="115" t="s">
        <v>37</v>
      </c>
      <c r="D294" s="88">
        <f>E288</f>
        <v>0.7152777778</v>
      </c>
      <c r="E294" s="88">
        <v>0.7152777777777778</v>
      </c>
      <c r="F294" s="89" t="s">
        <v>13</v>
      </c>
      <c r="G294" s="123" t="str">
        <f>IFERROR(__xludf.DUMMYFUNCTION("""COMPUTED_VALUE"""),"Intervalo")</f>
        <v>Intervalo</v>
      </c>
      <c r="H294" s="81" t="str">
        <f>IFERROR(__xludf.DUMMYFUNCTION("""COMPUTED_VALUE"""),"Intervalo")</f>
        <v>Intervalo</v>
      </c>
      <c r="I294" s="81" t="str">
        <f>IFERROR(__xludf.DUMMYFUNCTION("""COMPUTED_VALUE"""),"Intervalo")</f>
        <v>Intervalo</v>
      </c>
      <c r="J294" s="81" t="str">
        <f>IFERROR(__xludf.DUMMYFUNCTION("""COMPUTED_VALUE"""),"Intervalo")</f>
        <v>Intervalo</v>
      </c>
      <c r="K294" s="81"/>
      <c r="L294" s="81" t="str">
        <f>IFERROR(__xludf.DUMMYFUNCTION("""COMPUTED_VALUE"""),"Intervalo")</f>
        <v>Intervalo</v>
      </c>
      <c r="M294" s="123" t="str">
        <f>IFERROR(__xludf.DUMMYFUNCTION("""COMPUTED_VALUE"""),"Intervalo")</f>
        <v>Intervalo</v>
      </c>
      <c r="N294" s="81"/>
      <c r="O294" s="130" t="str">
        <f>IFERROR(__xludf.DUMMYFUNCTION("""COMPUTED_VALUE"""),"Intervalo")</f>
        <v>Intervalo</v>
      </c>
      <c r="P294" s="123" t="str">
        <f>IFERROR(__xludf.DUMMYFUNCTION("""COMPUTED_VALUE"""),"Intervalo")</f>
        <v>Intervalo</v>
      </c>
      <c r="Q294" s="81"/>
      <c r="R294" s="81" t="str">
        <f>IFERROR(__xludf.DUMMYFUNCTION("""COMPUTED_VALUE"""),"Intervalo")</f>
        <v>Intervalo</v>
      </c>
      <c r="S294" s="81"/>
      <c r="T294" s="81"/>
      <c r="U294" s="81"/>
      <c r="V294" s="123"/>
      <c r="W294" s="81"/>
      <c r="X294" s="130"/>
      <c r="Y294" s="123"/>
      <c r="Z294" s="81"/>
      <c r="AA294" s="81"/>
      <c r="AB294" s="81"/>
      <c r="AC294" s="81"/>
      <c r="AD294" s="81"/>
      <c r="AE294" s="123"/>
      <c r="AF294" s="81"/>
      <c r="AG294" s="130"/>
      <c r="AH294" s="123"/>
      <c r="AI294" s="81"/>
      <c r="AJ294" s="81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</row>
    <row r="295">
      <c r="A295" s="121"/>
      <c r="B295" s="38"/>
      <c r="C295" s="38"/>
      <c r="D295" s="90"/>
      <c r="E295" s="90"/>
      <c r="F295" s="91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</row>
    <row r="296">
      <c r="A296" s="121"/>
      <c r="B296" s="38"/>
      <c r="C296" s="38"/>
      <c r="D296" s="90"/>
      <c r="E296" s="90"/>
      <c r="F296" s="91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</row>
    <row r="297">
      <c r="A297" s="121"/>
      <c r="B297" s="38"/>
      <c r="C297" s="38"/>
      <c r="D297" s="90"/>
      <c r="E297" s="90"/>
      <c r="F297" s="91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</row>
    <row r="298">
      <c r="A298" s="121"/>
      <c r="B298" s="38"/>
      <c r="C298" s="38"/>
      <c r="D298" s="90"/>
      <c r="E298" s="90"/>
      <c r="F298" s="91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</row>
    <row r="299">
      <c r="A299" s="121"/>
      <c r="B299" s="38"/>
      <c r="C299" s="38"/>
      <c r="D299" s="90"/>
      <c r="E299" s="90"/>
      <c r="F299" s="91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</row>
    <row r="300">
      <c r="A300" s="124" t="str">
        <f>CONCATENATE(B210," 
",C294)</f>
        <v>Quarta 
EXTRA</v>
      </c>
      <c r="B300" s="38"/>
      <c r="C300" s="38"/>
      <c r="D300" s="93">
        <f>E288</f>
        <v>0.7152777778</v>
      </c>
      <c r="E300" s="93">
        <v>0.75</v>
      </c>
      <c r="F300" s="94" t="s">
        <v>22</v>
      </c>
      <c r="G300" s="118" t="str">
        <f>IFERROR(__xludf.DUMMYFUNCTION("""COMPUTED_VALUE""")," ")</f>
        <v> </v>
      </c>
      <c r="H300" s="118" t="str">
        <f>IFERROR(__xludf.DUMMYFUNCTION("""COMPUTED_VALUE""")," ")</f>
        <v> </v>
      </c>
      <c r="I300" s="118" t="str">
        <f>IFERROR(__xludf.DUMMYFUNCTION("""COMPUTED_VALUE""")," ")</f>
        <v> </v>
      </c>
      <c r="J300" s="118" t="str">
        <f>IFERROR(__xludf.DUMMYFUNCTION("""COMPUTED_VALUE""")," ")</f>
        <v> </v>
      </c>
      <c r="K300" s="118" t="str">
        <f>IFERROR(__xludf.DUMMYFUNCTION("""COMPUTED_VALUE""")," ")</f>
        <v> </v>
      </c>
      <c r="L300" s="118" t="str">
        <f>IFERROR(__xludf.DUMMYFUNCTION("""COMPUTED_VALUE""")," ")</f>
        <v> </v>
      </c>
      <c r="M300" s="118" t="str">
        <f>IFERROR(__xludf.DUMMYFUNCTION("""COMPUTED_VALUE""")," ")</f>
        <v> </v>
      </c>
      <c r="N300" s="118" t="str">
        <f>IFERROR(__xludf.DUMMYFUNCTION("""COMPUTED_VALUE""")," ")</f>
        <v> </v>
      </c>
      <c r="O300" s="118" t="str">
        <f>IFERROR(__xludf.DUMMYFUNCTION("""COMPUTED_VALUE""")," ")</f>
        <v> </v>
      </c>
      <c r="P300" s="118" t="str">
        <f>IFERROR(__xludf.DUMMYFUNCTION("""COMPUTED_VALUE""")," ")</f>
        <v> </v>
      </c>
      <c r="Q300" s="118" t="str">
        <f>IFERROR(__xludf.DUMMYFUNCTION("""COMPUTED_VALUE""")," ")</f>
        <v> </v>
      </c>
      <c r="R300" s="118" t="str">
        <f>IFERROR(__xludf.DUMMYFUNCTION("""COMPUTED_VALUE""")," ")</f>
        <v> </v>
      </c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</row>
    <row r="301">
      <c r="A301" s="38"/>
      <c r="B301" s="38"/>
      <c r="C301" s="38"/>
      <c r="D301" s="38"/>
      <c r="E301" s="38"/>
      <c r="F301" s="38"/>
      <c r="G301" s="119"/>
      <c r="H301" s="119"/>
      <c r="I301" s="120"/>
      <c r="J301" s="120"/>
      <c r="K301" s="119"/>
      <c r="L301" s="120"/>
      <c r="M301" s="119"/>
      <c r="N301" s="119"/>
      <c r="O301" s="120"/>
      <c r="P301" s="119"/>
      <c r="Q301" s="119"/>
      <c r="R301" s="120"/>
      <c r="S301" s="120"/>
      <c r="T301" s="119"/>
      <c r="U301" s="120"/>
      <c r="V301" s="119"/>
      <c r="W301" s="119"/>
      <c r="X301" s="120"/>
      <c r="Y301" s="119"/>
      <c r="Z301" s="119"/>
      <c r="AA301" s="120"/>
      <c r="AB301" s="120"/>
      <c r="AC301" s="119"/>
      <c r="AD301" s="120"/>
      <c r="AE301" s="119"/>
      <c r="AF301" s="119"/>
      <c r="AG301" s="120"/>
      <c r="AH301" s="119"/>
      <c r="AI301" s="119"/>
      <c r="AJ301" s="120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</row>
    <row r="302">
      <c r="A302" s="38"/>
      <c r="B302" s="38"/>
      <c r="C302" s="38"/>
      <c r="D302" s="38"/>
      <c r="E302" s="38"/>
      <c r="F302" s="38"/>
      <c r="G302" s="119"/>
      <c r="H302" s="120"/>
      <c r="I302" s="120"/>
      <c r="J302" s="120"/>
      <c r="K302" s="120"/>
      <c r="L302" s="120"/>
      <c r="M302" s="119"/>
      <c r="N302" s="120"/>
      <c r="O302" s="120"/>
      <c r="P302" s="119"/>
      <c r="Q302" s="120"/>
      <c r="R302" s="120"/>
      <c r="S302" s="120"/>
      <c r="T302" s="120"/>
      <c r="U302" s="120"/>
      <c r="V302" s="119"/>
      <c r="W302" s="120"/>
      <c r="X302" s="120"/>
      <c r="Y302" s="119"/>
      <c r="Z302" s="120"/>
      <c r="AA302" s="120"/>
      <c r="AB302" s="120"/>
      <c r="AC302" s="120"/>
      <c r="AD302" s="120"/>
      <c r="AE302" s="119"/>
      <c r="AF302" s="120"/>
      <c r="AG302" s="120"/>
      <c r="AH302" s="119"/>
      <c r="AI302" s="120"/>
      <c r="AJ302" s="120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</row>
    <row r="303">
      <c r="A303" s="38"/>
      <c r="B303" s="38"/>
      <c r="C303" s="38"/>
      <c r="D303" s="38"/>
      <c r="E303" s="38"/>
      <c r="F303" s="38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</row>
    <row r="304">
      <c r="A304" s="38"/>
      <c r="B304" s="38"/>
      <c r="C304" s="38"/>
      <c r="D304" s="38"/>
      <c r="E304" s="38"/>
      <c r="F304" s="38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</row>
    <row r="305">
      <c r="A305" s="48"/>
      <c r="B305" s="38"/>
      <c r="C305" s="38"/>
      <c r="D305" s="48"/>
      <c r="E305" s="48"/>
      <c r="F305" s="48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</row>
    <row r="306">
      <c r="A306" s="124" t="str">
        <f>CONCATENATE(B210," 
",C294)</f>
        <v>Quarta 
EXTRA</v>
      </c>
      <c r="B306" s="38"/>
      <c r="C306" s="38"/>
      <c r="D306" s="93">
        <f>E300</f>
        <v>0.75</v>
      </c>
      <c r="E306" s="93">
        <v>0.7847222222222222</v>
      </c>
      <c r="F306" s="94" t="s">
        <v>23</v>
      </c>
      <c r="G306" s="118" t="str">
        <f>IFERROR(__xludf.DUMMYFUNCTION("""COMPUTED_VALUE""")," ")</f>
        <v> </v>
      </c>
      <c r="H306" s="118" t="str">
        <f>IFERROR(__xludf.DUMMYFUNCTION("""COMPUTED_VALUE""")," ")</f>
        <v> </v>
      </c>
      <c r="I306" s="118" t="str">
        <f>IFERROR(__xludf.DUMMYFUNCTION("""COMPUTED_VALUE""")," ")</f>
        <v> </v>
      </c>
      <c r="J306" s="118" t="str">
        <f>IFERROR(__xludf.DUMMYFUNCTION("""COMPUTED_VALUE""")," ")</f>
        <v> </v>
      </c>
      <c r="K306" s="118" t="str">
        <f>IFERROR(__xludf.DUMMYFUNCTION("""COMPUTED_VALUE""")," ")</f>
        <v> </v>
      </c>
      <c r="L306" s="118" t="str">
        <f>IFERROR(__xludf.DUMMYFUNCTION("""COMPUTED_VALUE""")," ")</f>
        <v> </v>
      </c>
      <c r="M306" s="118" t="str">
        <f>IFERROR(__xludf.DUMMYFUNCTION("""COMPUTED_VALUE""")," ")</f>
        <v> </v>
      </c>
      <c r="N306" s="118" t="str">
        <f>IFERROR(__xludf.DUMMYFUNCTION("""COMPUTED_VALUE""")," ")</f>
        <v> </v>
      </c>
      <c r="O306" s="118" t="str">
        <f>IFERROR(__xludf.DUMMYFUNCTION("""COMPUTED_VALUE""")," ")</f>
        <v> </v>
      </c>
      <c r="P306" s="118" t="str">
        <f>IFERROR(__xludf.DUMMYFUNCTION("""COMPUTED_VALUE""")," ")</f>
        <v> </v>
      </c>
      <c r="Q306" s="118" t="str">
        <f>IFERROR(__xludf.DUMMYFUNCTION("""COMPUTED_VALUE""")," ")</f>
        <v> </v>
      </c>
      <c r="R306" s="118" t="str">
        <f>IFERROR(__xludf.DUMMYFUNCTION("""COMPUTED_VALUE""")," ")</f>
        <v> </v>
      </c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</row>
    <row r="307">
      <c r="A307" s="38"/>
      <c r="B307" s="38"/>
      <c r="C307" s="38"/>
      <c r="D307" s="38"/>
      <c r="E307" s="38"/>
      <c r="F307" s="38"/>
      <c r="G307" s="119"/>
      <c r="H307" s="119"/>
      <c r="I307" s="120"/>
      <c r="J307" s="120"/>
      <c r="K307" s="119"/>
      <c r="L307" s="120"/>
      <c r="M307" s="119"/>
      <c r="N307" s="119"/>
      <c r="O307" s="120"/>
      <c r="P307" s="119"/>
      <c r="Q307" s="119"/>
      <c r="R307" s="120"/>
      <c r="S307" s="120"/>
      <c r="T307" s="119"/>
      <c r="U307" s="120"/>
      <c r="V307" s="119"/>
      <c r="W307" s="119"/>
      <c r="X307" s="120"/>
      <c r="Y307" s="119"/>
      <c r="Z307" s="119"/>
      <c r="AA307" s="120"/>
      <c r="AB307" s="120"/>
      <c r="AC307" s="119"/>
      <c r="AD307" s="120"/>
      <c r="AE307" s="119"/>
      <c r="AF307" s="119"/>
      <c r="AG307" s="120"/>
      <c r="AH307" s="119"/>
      <c r="AI307" s="119"/>
      <c r="AJ307" s="120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</row>
    <row r="308">
      <c r="A308" s="38"/>
      <c r="B308" s="38"/>
      <c r="C308" s="38"/>
      <c r="D308" s="38"/>
      <c r="E308" s="38"/>
      <c r="F308" s="38"/>
      <c r="G308" s="119"/>
      <c r="H308" s="120"/>
      <c r="I308" s="120"/>
      <c r="J308" s="120"/>
      <c r="K308" s="120"/>
      <c r="L308" s="120"/>
      <c r="M308" s="119"/>
      <c r="N308" s="120"/>
      <c r="O308" s="120"/>
      <c r="P308" s="119"/>
      <c r="Q308" s="120"/>
      <c r="R308" s="120"/>
      <c r="S308" s="120"/>
      <c r="T308" s="120"/>
      <c r="U308" s="120"/>
      <c r="V308" s="119"/>
      <c r="W308" s="120"/>
      <c r="X308" s="120"/>
      <c r="Y308" s="119"/>
      <c r="Z308" s="120"/>
      <c r="AA308" s="120"/>
      <c r="AB308" s="120"/>
      <c r="AC308" s="120"/>
      <c r="AD308" s="120"/>
      <c r="AE308" s="119"/>
      <c r="AF308" s="120"/>
      <c r="AG308" s="120"/>
      <c r="AH308" s="119"/>
      <c r="AI308" s="120"/>
      <c r="AJ308" s="120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</row>
    <row r="309">
      <c r="A309" s="38"/>
      <c r="B309" s="38"/>
      <c r="C309" s="38"/>
      <c r="D309" s="38"/>
      <c r="E309" s="38"/>
      <c r="F309" s="38"/>
      <c r="G309" s="119"/>
      <c r="H309" s="120"/>
      <c r="I309" s="120"/>
      <c r="J309" s="120"/>
      <c r="K309" s="120"/>
      <c r="L309" s="120"/>
      <c r="M309" s="119"/>
      <c r="N309" s="120"/>
      <c r="O309" s="120"/>
      <c r="P309" s="119"/>
      <c r="Q309" s="120"/>
      <c r="R309" s="120"/>
      <c r="S309" s="120"/>
      <c r="T309" s="120"/>
      <c r="U309" s="120"/>
      <c r="V309" s="119"/>
      <c r="W309" s="120"/>
      <c r="X309" s="120"/>
      <c r="Y309" s="119"/>
      <c r="Z309" s="120"/>
      <c r="AA309" s="120"/>
      <c r="AB309" s="120"/>
      <c r="AC309" s="120"/>
      <c r="AD309" s="120"/>
      <c r="AE309" s="119"/>
      <c r="AF309" s="120"/>
      <c r="AG309" s="120"/>
      <c r="AH309" s="119"/>
      <c r="AI309" s="120"/>
      <c r="AJ309" s="120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</row>
    <row r="310">
      <c r="A310" s="38"/>
      <c r="B310" s="38"/>
      <c r="C310" s="38"/>
      <c r="D310" s="38"/>
      <c r="E310" s="38"/>
      <c r="F310" s="38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</row>
    <row r="311">
      <c r="A311" s="48"/>
      <c r="B311" s="48"/>
      <c r="C311" s="48"/>
      <c r="D311" s="48"/>
      <c r="E311" s="48"/>
      <c r="F311" s="48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</row>
    <row r="312">
      <c r="A312" s="121"/>
      <c r="B312" s="121"/>
      <c r="C312" s="121"/>
      <c r="D312" s="125"/>
      <c r="E312" s="125"/>
      <c r="F312" s="125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</row>
    <row r="313">
      <c r="A313" s="114" t="str">
        <f>CONCATENATE(B313," 
",C313)</f>
        <v>Quinta 
Manhã</v>
      </c>
      <c r="B313" s="126" t="s">
        <v>40</v>
      </c>
      <c r="C313" s="126" t="s">
        <v>35</v>
      </c>
      <c r="D313" s="95">
        <v>0.3125</v>
      </c>
      <c r="E313" s="95">
        <v>0.3472222222222222</v>
      </c>
      <c r="F313" s="96" t="s">
        <v>10</v>
      </c>
      <c r="G313" s="127" t="str">
        <f>IFERROR(__xludf.DUMMYFUNCTION("""COMPUTED_VALUE"""),"Lógica e Programação")</f>
        <v>Lógica e Programação</v>
      </c>
      <c r="H313" s="127" t="str">
        <f>IFERROR(__xludf.DUMMYFUNCTION("""COMPUTED_VALUE""")," ")</f>
        <v> </v>
      </c>
      <c r="I313" s="127" t="str">
        <f>IFERROR(__xludf.DUMMYFUNCTION("""COMPUTED_VALUE""")," ")</f>
        <v> </v>
      </c>
      <c r="J313" s="127" t="str">
        <f>IFERROR(__xludf.DUMMYFUNCTION("""COMPUTED_VALUE""")," ")</f>
        <v> </v>
      </c>
      <c r="K313" s="127" t="str">
        <f>IFERROR(__xludf.DUMMYFUNCTION("""COMPUTED_VALUE""")," ")</f>
        <v> </v>
      </c>
      <c r="L313" s="127" t="str">
        <f>IFERROR(__xludf.DUMMYFUNCTION("""COMPUTED_VALUE""")," ")</f>
        <v> </v>
      </c>
      <c r="M313" s="127" t="str">
        <f>IFERROR(__xludf.DUMMYFUNCTION("""COMPUTED_VALUE"""),"Biologia Aplicada a IoT")</f>
        <v>Biologia Aplicada a IoT</v>
      </c>
      <c r="N313" s="127" t="str">
        <f>IFERROR(__xludf.DUMMYFUNCTION("""COMPUTED_VALUE""")," ")</f>
        <v> </v>
      </c>
      <c r="O313" s="127" t="str">
        <f>IFERROR(__xludf.DUMMYFUNCTION("""COMPUTED_VALUE""")," ")</f>
        <v> </v>
      </c>
      <c r="P313" s="127" t="str">
        <f>IFERROR(__xludf.DUMMYFUNCTION("""COMPUTED_VALUE""")," ")</f>
        <v> </v>
      </c>
      <c r="Q313" s="127" t="str">
        <f>IFERROR(__xludf.DUMMYFUNCTION("""COMPUTED_VALUE""")," ")</f>
        <v> </v>
      </c>
      <c r="R313" s="127" t="str">
        <f>IFERROR(__xludf.DUMMYFUNCTION("""COMPUTED_VALUE""")," ")</f>
        <v> </v>
      </c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</row>
    <row r="314">
      <c r="A314" s="38"/>
      <c r="B314" s="38"/>
      <c r="C314" s="38"/>
      <c r="D314" s="38"/>
      <c r="E314" s="38"/>
      <c r="F314" s="38"/>
      <c r="G314" s="128" t="str">
        <f>IFERROR(__xludf.DUMMYFUNCTION("""COMPUTED_VALUE"""),"Carlos Lopes")</f>
        <v>Carlos Lopes</v>
      </c>
      <c r="H314" s="128"/>
      <c r="I314" s="129"/>
      <c r="J314" s="129"/>
      <c r="K314" s="128"/>
      <c r="L314" s="129"/>
      <c r="M314" s="128" t="str">
        <f>IFERROR(__xludf.DUMMYFUNCTION("""COMPUTED_VALUE"""),"Fernanda Vital")</f>
        <v>Fernanda Vital</v>
      </c>
      <c r="N314" s="128"/>
      <c r="O314" s="129"/>
      <c r="P314" s="128"/>
      <c r="Q314" s="128"/>
      <c r="R314" s="129"/>
      <c r="S314" s="129"/>
      <c r="T314" s="128"/>
      <c r="U314" s="129"/>
      <c r="V314" s="128"/>
      <c r="W314" s="128"/>
      <c r="X314" s="129"/>
      <c r="Y314" s="128"/>
      <c r="Z314" s="128"/>
      <c r="AA314" s="129"/>
      <c r="AB314" s="129"/>
      <c r="AC314" s="128"/>
      <c r="AD314" s="129"/>
      <c r="AE314" s="128"/>
      <c r="AF314" s="128"/>
      <c r="AG314" s="129"/>
      <c r="AH314" s="128"/>
      <c r="AI314" s="128"/>
      <c r="AJ314" s="129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</row>
    <row r="315">
      <c r="A315" s="38"/>
      <c r="B315" s="38"/>
      <c r="C315" s="38"/>
      <c r="D315" s="38"/>
      <c r="E315" s="38"/>
      <c r="F315" s="38"/>
      <c r="G315" s="128"/>
      <c r="H315" s="128"/>
      <c r="I315" s="129"/>
      <c r="J315" s="129"/>
      <c r="K315" s="128"/>
      <c r="L315" s="129"/>
      <c r="M315" s="128"/>
      <c r="N315" s="128"/>
      <c r="O315" s="129"/>
      <c r="P315" s="128"/>
      <c r="Q315" s="128"/>
      <c r="R315" s="129"/>
      <c r="S315" s="129"/>
      <c r="T315" s="128"/>
      <c r="U315" s="129"/>
      <c r="V315" s="128"/>
      <c r="W315" s="128"/>
      <c r="X315" s="129"/>
      <c r="Y315" s="128"/>
      <c r="Z315" s="128"/>
      <c r="AA315" s="129"/>
      <c r="AB315" s="129"/>
      <c r="AC315" s="128"/>
      <c r="AD315" s="129"/>
      <c r="AE315" s="128"/>
      <c r="AF315" s="128"/>
      <c r="AG315" s="129"/>
      <c r="AH315" s="128"/>
      <c r="AI315" s="128"/>
      <c r="AJ315" s="129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</row>
    <row r="316">
      <c r="A316" s="38"/>
      <c r="B316" s="38"/>
      <c r="C316" s="38"/>
      <c r="D316" s="38"/>
      <c r="E316" s="38"/>
      <c r="F316" s="38"/>
      <c r="G316" s="128"/>
      <c r="H316" s="128"/>
      <c r="I316" s="129"/>
      <c r="J316" s="129"/>
      <c r="K316" s="128"/>
      <c r="L316" s="129"/>
      <c r="M316" s="128"/>
      <c r="N316" s="128"/>
      <c r="O316" s="129"/>
      <c r="P316" s="128"/>
      <c r="Q316" s="128"/>
      <c r="R316" s="129"/>
      <c r="S316" s="129"/>
      <c r="T316" s="128"/>
      <c r="U316" s="129"/>
      <c r="V316" s="128"/>
      <c r="W316" s="128"/>
      <c r="X316" s="129"/>
      <c r="Y316" s="128"/>
      <c r="Z316" s="128"/>
      <c r="AA316" s="129"/>
      <c r="AB316" s="129"/>
      <c r="AC316" s="128"/>
      <c r="AD316" s="129"/>
      <c r="AE316" s="128"/>
      <c r="AF316" s="128"/>
      <c r="AG316" s="129"/>
      <c r="AH316" s="128"/>
      <c r="AI316" s="128"/>
      <c r="AJ316" s="129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</row>
    <row r="317">
      <c r="A317" s="38"/>
      <c r="B317" s="38"/>
      <c r="C317" s="38"/>
      <c r="D317" s="38"/>
      <c r="E317" s="38"/>
      <c r="F317" s="38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</row>
    <row r="318">
      <c r="A318" s="48"/>
      <c r="B318" s="38"/>
      <c r="C318" s="38"/>
      <c r="D318" s="48"/>
      <c r="E318" s="48"/>
      <c r="F318" s="48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</row>
    <row r="319">
      <c r="A319" s="114" t="str">
        <f>CONCATENATE(B313," 
",C313)</f>
        <v>Quinta 
Manhã</v>
      </c>
      <c r="B319" s="38"/>
      <c r="C319" s="38"/>
      <c r="D319" s="95">
        <v>0.3472222222222222</v>
      </c>
      <c r="E319" s="95">
        <v>0.3819444444444444</v>
      </c>
      <c r="F319" s="96" t="s">
        <v>11</v>
      </c>
      <c r="G319" s="127" t="str">
        <f>IFERROR(__xludf.DUMMYFUNCTION("""COMPUTED_VALUE"""),"Lógica e Programação")</f>
        <v>Lógica e Programação</v>
      </c>
      <c r="H319" s="127" t="str">
        <f>IFERROR(__xludf.DUMMYFUNCTION("""COMPUTED_VALUE""")," ")</f>
        <v> </v>
      </c>
      <c r="I319" s="127" t="str">
        <f>IFERROR(__xludf.DUMMYFUNCTION("""COMPUTED_VALUE""")," ")</f>
        <v> </v>
      </c>
      <c r="J319" s="127" t="str">
        <f>IFERROR(__xludf.DUMMYFUNCTION("""COMPUTED_VALUE""")," ")</f>
        <v> </v>
      </c>
      <c r="K319" s="127" t="str">
        <f>IFERROR(__xludf.DUMMYFUNCTION("""COMPUTED_VALUE""")," ")</f>
        <v> </v>
      </c>
      <c r="L319" s="127" t="str">
        <f>IFERROR(__xludf.DUMMYFUNCTION("""COMPUTED_VALUE""")," ")</f>
        <v> </v>
      </c>
      <c r="M319" s="127" t="str">
        <f>IFERROR(__xludf.DUMMYFUNCTION("""COMPUTED_VALUE"""),"Biologia Aplicada a IoT")</f>
        <v>Biologia Aplicada a IoT</v>
      </c>
      <c r="N319" s="127" t="str">
        <f>IFERROR(__xludf.DUMMYFUNCTION("""COMPUTED_VALUE""")," ")</f>
        <v> </v>
      </c>
      <c r="O319" s="127" t="str">
        <f>IFERROR(__xludf.DUMMYFUNCTION("""COMPUTED_VALUE""")," ")</f>
        <v> </v>
      </c>
      <c r="P319" s="127" t="str">
        <f>IFERROR(__xludf.DUMMYFUNCTION("""COMPUTED_VALUE""")," ")</f>
        <v> </v>
      </c>
      <c r="Q319" s="127" t="str">
        <f>IFERROR(__xludf.DUMMYFUNCTION("""COMPUTED_VALUE""")," ")</f>
        <v> </v>
      </c>
      <c r="R319" s="127" t="str">
        <f>IFERROR(__xludf.DUMMYFUNCTION("""COMPUTED_VALUE""")," ")</f>
        <v> </v>
      </c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</row>
    <row r="320">
      <c r="A320" s="38"/>
      <c r="B320" s="38"/>
      <c r="C320" s="38"/>
      <c r="D320" s="38"/>
      <c r="E320" s="38"/>
      <c r="F320" s="38"/>
      <c r="G320" s="128" t="str">
        <f>IFERROR(__xludf.DUMMYFUNCTION("""COMPUTED_VALUE"""),"Carlos Lopes")</f>
        <v>Carlos Lopes</v>
      </c>
      <c r="H320" s="128"/>
      <c r="I320" s="129"/>
      <c r="J320" s="129"/>
      <c r="K320" s="128"/>
      <c r="L320" s="129"/>
      <c r="M320" s="128" t="str">
        <f>IFERROR(__xludf.DUMMYFUNCTION("""COMPUTED_VALUE"""),"Fernanda Vital")</f>
        <v>Fernanda Vital</v>
      </c>
      <c r="N320" s="128"/>
      <c r="O320" s="129"/>
      <c r="P320" s="128"/>
      <c r="Q320" s="128"/>
      <c r="R320" s="129"/>
      <c r="S320" s="129"/>
      <c r="T320" s="128"/>
      <c r="U320" s="129"/>
      <c r="V320" s="128"/>
      <c r="W320" s="128"/>
      <c r="X320" s="129"/>
      <c r="Y320" s="128"/>
      <c r="Z320" s="128"/>
      <c r="AA320" s="129"/>
      <c r="AB320" s="129"/>
      <c r="AC320" s="128"/>
      <c r="AD320" s="129"/>
      <c r="AE320" s="128"/>
      <c r="AF320" s="128"/>
      <c r="AG320" s="129"/>
      <c r="AH320" s="128"/>
      <c r="AI320" s="128"/>
      <c r="AJ320" s="129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</row>
    <row r="321">
      <c r="A321" s="38"/>
      <c r="B321" s="38"/>
      <c r="C321" s="38"/>
      <c r="D321" s="38"/>
      <c r="E321" s="38"/>
      <c r="F321" s="38"/>
      <c r="G321" s="128"/>
      <c r="H321" s="128"/>
      <c r="I321" s="129"/>
      <c r="J321" s="129"/>
      <c r="K321" s="128"/>
      <c r="L321" s="129"/>
      <c r="M321" s="128"/>
      <c r="N321" s="128"/>
      <c r="O321" s="129"/>
      <c r="P321" s="128"/>
      <c r="Q321" s="128"/>
      <c r="R321" s="129"/>
      <c r="S321" s="129"/>
      <c r="T321" s="128"/>
      <c r="U321" s="129"/>
      <c r="V321" s="128"/>
      <c r="W321" s="128"/>
      <c r="X321" s="129"/>
      <c r="Y321" s="128"/>
      <c r="Z321" s="128"/>
      <c r="AA321" s="129"/>
      <c r="AB321" s="129"/>
      <c r="AC321" s="128"/>
      <c r="AD321" s="129"/>
      <c r="AE321" s="128"/>
      <c r="AF321" s="128"/>
      <c r="AG321" s="129"/>
      <c r="AH321" s="128"/>
      <c r="AI321" s="128"/>
      <c r="AJ321" s="129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</row>
    <row r="322">
      <c r="A322" s="38"/>
      <c r="B322" s="38"/>
      <c r="C322" s="38"/>
      <c r="D322" s="38"/>
      <c r="E322" s="38"/>
      <c r="F322" s="38"/>
      <c r="G322" s="128"/>
      <c r="H322" s="128"/>
      <c r="I322" s="129"/>
      <c r="J322" s="129"/>
      <c r="K322" s="128"/>
      <c r="L322" s="129"/>
      <c r="M322" s="128"/>
      <c r="N322" s="128"/>
      <c r="O322" s="129"/>
      <c r="P322" s="128"/>
      <c r="Q322" s="128"/>
      <c r="R322" s="129"/>
      <c r="S322" s="129"/>
      <c r="T322" s="128"/>
      <c r="U322" s="129"/>
      <c r="V322" s="128"/>
      <c r="W322" s="128"/>
      <c r="X322" s="129"/>
      <c r="Y322" s="128"/>
      <c r="Z322" s="128"/>
      <c r="AA322" s="129"/>
      <c r="AB322" s="129"/>
      <c r="AC322" s="128"/>
      <c r="AD322" s="129"/>
      <c r="AE322" s="128"/>
      <c r="AF322" s="128"/>
      <c r="AG322" s="129"/>
      <c r="AH322" s="128"/>
      <c r="AI322" s="128"/>
      <c r="AJ322" s="129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</row>
    <row r="323">
      <c r="A323" s="38"/>
      <c r="B323" s="38"/>
      <c r="C323" s="38"/>
      <c r="D323" s="38"/>
      <c r="E323" s="38"/>
      <c r="F323" s="38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</row>
    <row r="324">
      <c r="A324" s="48"/>
      <c r="B324" s="38"/>
      <c r="C324" s="38"/>
      <c r="D324" s="48"/>
      <c r="E324" s="48"/>
      <c r="F324" s="48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</row>
    <row r="325">
      <c r="A325" s="114" t="str">
        <f>CONCATENATE(B313," 
",C313)</f>
        <v>Quinta 
Manhã</v>
      </c>
      <c r="B325" s="38"/>
      <c r="C325" s="38"/>
      <c r="D325" s="95">
        <v>0.3819444444444444</v>
      </c>
      <c r="E325" s="95">
        <v>0.4166666666666667</v>
      </c>
      <c r="F325" s="96" t="s">
        <v>12</v>
      </c>
      <c r="G325" s="127" t="str">
        <f>IFERROR(__xludf.DUMMYFUNCTION("""COMPUTED_VALUE"""),"Lógica e Programação")</f>
        <v>Lógica e Programação</v>
      </c>
      <c r="H325" s="127" t="str">
        <f>IFERROR(__xludf.DUMMYFUNCTION("""COMPUTED_VALUE""")," ")</f>
        <v> </v>
      </c>
      <c r="I325" s="127" t="str">
        <f>IFERROR(__xludf.DUMMYFUNCTION("""COMPUTED_VALUE""")," ")</f>
        <v> </v>
      </c>
      <c r="J325" s="127" t="str">
        <f>IFERROR(__xludf.DUMMYFUNCTION("""COMPUTED_VALUE""")," ")</f>
        <v> </v>
      </c>
      <c r="K325" s="127" t="str">
        <f>IFERROR(__xludf.DUMMYFUNCTION("""COMPUTED_VALUE""")," ")</f>
        <v> </v>
      </c>
      <c r="L325" s="127" t="str">
        <f>IFERROR(__xludf.DUMMYFUNCTION("""COMPUTED_VALUE""")," ")</f>
        <v> </v>
      </c>
      <c r="M325" s="127" t="str">
        <f>IFERROR(__xludf.DUMMYFUNCTION("""COMPUTED_VALUE"""),"Biologia Aplicada a IoT")</f>
        <v>Biologia Aplicada a IoT</v>
      </c>
      <c r="N325" s="127" t="str">
        <f>IFERROR(__xludf.DUMMYFUNCTION("""COMPUTED_VALUE""")," ")</f>
        <v> </v>
      </c>
      <c r="O325" s="127" t="str">
        <f>IFERROR(__xludf.DUMMYFUNCTION("""COMPUTED_VALUE""")," ")</f>
        <v> </v>
      </c>
      <c r="P325" s="127" t="str">
        <f>IFERROR(__xludf.DUMMYFUNCTION("""COMPUTED_VALUE""")," ")</f>
        <v> </v>
      </c>
      <c r="Q325" s="127" t="str">
        <f>IFERROR(__xludf.DUMMYFUNCTION("""COMPUTED_VALUE""")," ")</f>
        <v> </v>
      </c>
      <c r="R325" s="127" t="str">
        <f>IFERROR(__xludf.DUMMYFUNCTION("""COMPUTED_VALUE""")," ")</f>
        <v> </v>
      </c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</row>
    <row r="326">
      <c r="A326" s="38"/>
      <c r="B326" s="38"/>
      <c r="C326" s="38"/>
      <c r="D326" s="38"/>
      <c r="E326" s="38"/>
      <c r="F326" s="38"/>
      <c r="G326" s="128" t="str">
        <f>IFERROR(__xludf.DUMMYFUNCTION("""COMPUTED_VALUE"""),"Carlos Lopes")</f>
        <v>Carlos Lopes</v>
      </c>
      <c r="H326" s="128"/>
      <c r="I326" s="129"/>
      <c r="J326" s="129"/>
      <c r="K326" s="128"/>
      <c r="L326" s="129"/>
      <c r="M326" s="128" t="str">
        <f>IFERROR(__xludf.DUMMYFUNCTION("""COMPUTED_VALUE"""),"Fernanda Vital")</f>
        <v>Fernanda Vital</v>
      </c>
      <c r="N326" s="128"/>
      <c r="O326" s="129"/>
      <c r="P326" s="128"/>
      <c r="Q326" s="128"/>
      <c r="R326" s="129"/>
      <c r="S326" s="129"/>
      <c r="T326" s="128"/>
      <c r="U326" s="129"/>
      <c r="V326" s="128"/>
      <c r="W326" s="128"/>
      <c r="X326" s="129"/>
      <c r="Y326" s="128"/>
      <c r="Z326" s="128"/>
      <c r="AA326" s="129"/>
      <c r="AB326" s="129"/>
      <c r="AC326" s="128"/>
      <c r="AD326" s="129"/>
      <c r="AE326" s="128"/>
      <c r="AF326" s="128"/>
      <c r="AG326" s="129"/>
      <c r="AH326" s="128"/>
      <c r="AI326" s="128"/>
      <c r="AJ326" s="129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</row>
    <row r="327">
      <c r="A327" s="38"/>
      <c r="B327" s="38"/>
      <c r="C327" s="38"/>
      <c r="D327" s="38"/>
      <c r="E327" s="38"/>
      <c r="F327" s="38"/>
      <c r="G327" s="128"/>
      <c r="H327" s="128"/>
      <c r="I327" s="129"/>
      <c r="J327" s="129"/>
      <c r="K327" s="128"/>
      <c r="L327" s="129"/>
      <c r="M327" s="128"/>
      <c r="N327" s="128"/>
      <c r="O327" s="129"/>
      <c r="P327" s="128"/>
      <c r="Q327" s="128"/>
      <c r="R327" s="129"/>
      <c r="S327" s="129"/>
      <c r="T327" s="128"/>
      <c r="U327" s="129"/>
      <c r="V327" s="128"/>
      <c r="W327" s="128"/>
      <c r="X327" s="129"/>
      <c r="Y327" s="128"/>
      <c r="Z327" s="128"/>
      <c r="AA327" s="129"/>
      <c r="AB327" s="129"/>
      <c r="AC327" s="128"/>
      <c r="AD327" s="129"/>
      <c r="AE327" s="128"/>
      <c r="AF327" s="128"/>
      <c r="AG327" s="129"/>
      <c r="AH327" s="128"/>
      <c r="AI327" s="128"/>
      <c r="AJ327" s="129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</row>
    <row r="328">
      <c r="A328" s="38"/>
      <c r="B328" s="38"/>
      <c r="C328" s="38"/>
      <c r="D328" s="38"/>
      <c r="E328" s="38"/>
      <c r="F328" s="38"/>
      <c r="G328" s="128"/>
      <c r="H328" s="128"/>
      <c r="I328" s="129"/>
      <c r="J328" s="129"/>
      <c r="K328" s="128"/>
      <c r="L328" s="129"/>
      <c r="M328" s="128"/>
      <c r="N328" s="128"/>
      <c r="O328" s="129"/>
      <c r="P328" s="128"/>
      <c r="Q328" s="128"/>
      <c r="R328" s="129"/>
      <c r="S328" s="129"/>
      <c r="T328" s="128"/>
      <c r="U328" s="129"/>
      <c r="V328" s="128"/>
      <c r="W328" s="128"/>
      <c r="X328" s="129"/>
      <c r="Y328" s="128"/>
      <c r="Z328" s="128"/>
      <c r="AA328" s="129"/>
      <c r="AB328" s="129"/>
      <c r="AC328" s="128"/>
      <c r="AD328" s="129"/>
      <c r="AE328" s="128"/>
      <c r="AF328" s="128"/>
      <c r="AG328" s="129"/>
      <c r="AH328" s="128"/>
      <c r="AI328" s="128"/>
      <c r="AJ328" s="129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</row>
    <row r="329">
      <c r="A329" s="38"/>
      <c r="B329" s="38"/>
      <c r="C329" s="38"/>
      <c r="D329" s="38"/>
      <c r="E329" s="38"/>
      <c r="F329" s="38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</row>
    <row r="330">
      <c r="A330" s="48"/>
      <c r="B330" s="38"/>
      <c r="C330" s="38"/>
      <c r="D330" s="48"/>
      <c r="E330" s="48"/>
      <c r="F330" s="48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</row>
    <row r="331">
      <c r="A331" s="121"/>
      <c r="B331" s="38"/>
      <c r="C331" s="38"/>
      <c r="D331" s="88">
        <v>0.4166666666666667</v>
      </c>
      <c r="E331" s="88">
        <v>0.4236111111111111</v>
      </c>
      <c r="F331" s="89" t="s">
        <v>13</v>
      </c>
      <c r="G331" s="132" t="str">
        <f>IFERROR(__xludf.DUMMYFUNCTION("""COMPUTED_VALUE"""),"Intervalo")</f>
        <v>Intervalo</v>
      </c>
      <c r="H331" s="81" t="str">
        <f>IFERROR(__xludf.DUMMYFUNCTION("""COMPUTED_VALUE"""),"Intervalo")</f>
        <v>Intervalo</v>
      </c>
      <c r="I331" s="81" t="str">
        <f>IFERROR(__xludf.DUMMYFUNCTION("""COMPUTED_VALUE"""),"Intervalo")</f>
        <v>Intervalo</v>
      </c>
      <c r="J331" s="81" t="str">
        <f>IFERROR(__xludf.DUMMYFUNCTION("""COMPUTED_VALUE"""),"Intervalo")</f>
        <v>Intervalo</v>
      </c>
      <c r="K331" s="81"/>
      <c r="L331" s="81" t="str">
        <f>IFERROR(__xludf.DUMMYFUNCTION("""COMPUTED_VALUE"""),"Intervalo")</f>
        <v>Intervalo</v>
      </c>
      <c r="M331" s="81" t="str">
        <f>IFERROR(__xludf.DUMMYFUNCTION("""COMPUTED_VALUE"""),"Intervalo")</f>
        <v>Intervalo</v>
      </c>
      <c r="N331" s="81"/>
      <c r="O331" s="130" t="str">
        <f>IFERROR(__xludf.DUMMYFUNCTION("""COMPUTED_VALUE"""),"Intervalo")</f>
        <v>Intervalo</v>
      </c>
      <c r="P331" s="132" t="str">
        <f>IFERROR(__xludf.DUMMYFUNCTION("""COMPUTED_VALUE"""),"Intervalo")</f>
        <v>Intervalo</v>
      </c>
      <c r="Q331" s="81"/>
      <c r="R331" s="81" t="str">
        <f>IFERROR(__xludf.DUMMYFUNCTION("""COMPUTED_VALUE"""),"Intervalo")</f>
        <v>Intervalo</v>
      </c>
      <c r="S331" s="81"/>
      <c r="T331" s="81"/>
      <c r="U331" s="81"/>
      <c r="V331" s="81"/>
      <c r="W331" s="81"/>
      <c r="X331" s="130"/>
      <c r="Y331" s="132"/>
      <c r="Z331" s="81"/>
      <c r="AA331" s="81"/>
      <c r="AB331" s="81"/>
      <c r="AC331" s="81"/>
      <c r="AD331" s="81"/>
      <c r="AE331" s="81"/>
      <c r="AF331" s="81"/>
      <c r="AG331" s="130"/>
      <c r="AH331" s="132"/>
      <c r="AI331" s="81"/>
      <c r="AJ331" s="81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</row>
    <row r="332">
      <c r="A332" s="121"/>
      <c r="B332" s="38"/>
      <c r="C332" s="38"/>
      <c r="D332" s="88"/>
      <c r="E332" s="88"/>
      <c r="F332" s="8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</row>
    <row r="333">
      <c r="A333" s="121"/>
      <c r="B333" s="38"/>
      <c r="C333" s="38"/>
      <c r="D333" s="88"/>
      <c r="E333" s="88"/>
      <c r="F333" s="8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</row>
    <row r="334">
      <c r="A334" s="121"/>
      <c r="B334" s="38"/>
      <c r="C334" s="38"/>
      <c r="D334" s="88"/>
      <c r="E334" s="88"/>
      <c r="F334" s="8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</row>
    <row r="335">
      <c r="A335" s="121"/>
      <c r="B335" s="38"/>
      <c r="C335" s="38"/>
      <c r="D335" s="88"/>
      <c r="E335" s="88"/>
      <c r="F335" s="8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</row>
    <row r="336">
      <c r="A336" s="121"/>
      <c r="B336" s="38"/>
      <c r="C336" s="38"/>
      <c r="D336" s="88"/>
      <c r="E336" s="88"/>
      <c r="F336" s="89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</row>
    <row r="337">
      <c r="A337" s="114" t="str">
        <f>CONCATENATE(B313," 
",C313)</f>
        <v>Quinta 
Manhã</v>
      </c>
      <c r="B337" s="38"/>
      <c r="C337" s="38"/>
      <c r="D337" s="95">
        <v>0.4236111111111111</v>
      </c>
      <c r="E337" s="95">
        <v>0.4583333333333333</v>
      </c>
      <c r="F337" s="116" t="s">
        <v>14</v>
      </c>
      <c r="G337" s="127" t="str">
        <f>IFERROR(__xludf.DUMMYFUNCTION("""COMPUTED_VALUE"""),"Organização e Arquitetura de Hardware")</f>
        <v>Organização e Arquitetura de Hardware</v>
      </c>
      <c r="H337" s="127" t="str">
        <f>IFERROR(__xludf.DUMMYFUNCTION("""COMPUTED_VALUE""")," ")</f>
        <v> </v>
      </c>
      <c r="I337" s="127" t="str">
        <f>IFERROR(__xludf.DUMMYFUNCTION("""COMPUTED_VALUE""")," ")</f>
        <v> </v>
      </c>
      <c r="J337" s="127" t="str">
        <f>IFERROR(__xludf.DUMMYFUNCTION("""COMPUTED_VALUE""")," ")</f>
        <v> </v>
      </c>
      <c r="K337" s="127" t="str">
        <f>IFERROR(__xludf.DUMMYFUNCTION("""COMPUTED_VALUE""")," ")</f>
        <v> </v>
      </c>
      <c r="L337" s="127" t="str">
        <f>IFERROR(__xludf.DUMMYFUNCTION("""COMPUTED_VALUE""")," ")</f>
        <v> </v>
      </c>
      <c r="M337" s="127" t="str">
        <f>IFERROR(__xludf.DUMMYFUNCTION("""COMPUTED_VALUE"""),"Biologia Aplicada a IoT")</f>
        <v>Biologia Aplicada a IoT</v>
      </c>
      <c r="N337" s="127" t="str">
        <f>IFERROR(__xludf.DUMMYFUNCTION("""COMPUTED_VALUE""")," ")</f>
        <v> </v>
      </c>
      <c r="O337" s="127" t="str">
        <f>IFERROR(__xludf.DUMMYFUNCTION("""COMPUTED_VALUE""")," ")</f>
        <v> </v>
      </c>
      <c r="P337" s="127" t="str">
        <f>IFERROR(__xludf.DUMMYFUNCTION("""COMPUTED_VALUE""")," ")</f>
        <v> </v>
      </c>
      <c r="Q337" s="127" t="str">
        <f>IFERROR(__xludf.DUMMYFUNCTION("""COMPUTED_VALUE""")," ")</f>
        <v> </v>
      </c>
      <c r="R337" s="127" t="str">
        <f>IFERROR(__xludf.DUMMYFUNCTION("""COMPUTED_VALUE""")," ")</f>
        <v> </v>
      </c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</row>
    <row r="338">
      <c r="A338" s="38"/>
      <c r="B338" s="38"/>
      <c r="C338" s="38"/>
      <c r="D338" s="38"/>
      <c r="E338" s="38"/>
      <c r="F338" s="38"/>
      <c r="G338" s="128" t="str">
        <f>IFERROR(__xludf.DUMMYFUNCTION("""COMPUTED_VALUE"""),"Rogério")</f>
        <v>Rogério</v>
      </c>
      <c r="H338" s="128"/>
      <c r="I338" s="129"/>
      <c r="J338" s="129"/>
      <c r="K338" s="128"/>
      <c r="L338" s="129"/>
      <c r="M338" s="128" t="str">
        <f>IFERROR(__xludf.DUMMYFUNCTION("""COMPUTED_VALUE"""),"Fernanda Vital")</f>
        <v>Fernanda Vital</v>
      </c>
      <c r="N338" s="128"/>
      <c r="O338" s="129"/>
      <c r="P338" s="128"/>
      <c r="Q338" s="128"/>
      <c r="R338" s="129"/>
      <c r="S338" s="129"/>
      <c r="T338" s="128"/>
      <c r="U338" s="129"/>
      <c r="V338" s="128"/>
      <c r="W338" s="128"/>
      <c r="X338" s="129"/>
      <c r="Y338" s="128"/>
      <c r="Z338" s="128"/>
      <c r="AA338" s="129"/>
      <c r="AB338" s="129"/>
      <c r="AC338" s="128"/>
      <c r="AD338" s="129"/>
      <c r="AE338" s="128"/>
      <c r="AF338" s="128"/>
      <c r="AG338" s="129"/>
      <c r="AH338" s="128"/>
      <c r="AI338" s="128"/>
      <c r="AJ338" s="129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</row>
    <row r="339">
      <c r="A339" s="38"/>
      <c r="B339" s="38"/>
      <c r="C339" s="38"/>
      <c r="D339" s="38"/>
      <c r="E339" s="38"/>
      <c r="F339" s="38"/>
      <c r="G339" s="128"/>
      <c r="H339" s="128"/>
      <c r="I339" s="129"/>
      <c r="J339" s="129"/>
      <c r="K339" s="128"/>
      <c r="L339" s="129"/>
      <c r="M339" s="128"/>
      <c r="N339" s="128"/>
      <c r="O339" s="129"/>
      <c r="P339" s="128"/>
      <c r="Q339" s="128"/>
      <c r="R339" s="129"/>
      <c r="S339" s="129"/>
      <c r="T339" s="128"/>
      <c r="U339" s="129"/>
      <c r="V339" s="128"/>
      <c r="W339" s="128"/>
      <c r="X339" s="129"/>
      <c r="Y339" s="128"/>
      <c r="Z339" s="128"/>
      <c r="AA339" s="129"/>
      <c r="AB339" s="129"/>
      <c r="AC339" s="128"/>
      <c r="AD339" s="129"/>
      <c r="AE339" s="128"/>
      <c r="AF339" s="128"/>
      <c r="AG339" s="129"/>
      <c r="AH339" s="128"/>
      <c r="AI339" s="128"/>
      <c r="AJ339" s="129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</row>
    <row r="340">
      <c r="A340" s="38"/>
      <c r="B340" s="38"/>
      <c r="C340" s="38"/>
      <c r="D340" s="38"/>
      <c r="E340" s="38"/>
      <c r="F340" s="38"/>
      <c r="G340" s="128"/>
      <c r="H340" s="128"/>
      <c r="I340" s="129"/>
      <c r="J340" s="129"/>
      <c r="K340" s="128"/>
      <c r="L340" s="129"/>
      <c r="M340" s="128"/>
      <c r="N340" s="128"/>
      <c r="O340" s="129"/>
      <c r="P340" s="128"/>
      <c r="Q340" s="128"/>
      <c r="R340" s="129"/>
      <c r="S340" s="129"/>
      <c r="T340" s="128"/>
      <c r="U340" s="129"/>
      <c r="V340" s="128"/>
      <c r="W340" s="128"/>
      <c r="X340" s="129"/>
      <c r="Y340" s="128"/>
      <c r="Z340" s="128"/>
      <c r="AA340" s="129"/>
      <c r="AB340" s="129"/>
      <c r="AC340" s="128"/>
      <c r="AD340" s="129"/>
      <c r="AE340" s="128"/>
      <c r="AF340" s="128"/>
      <c r="AG340" s="129"/>
      <c r="AH340" s="128"/>
      <c r="AI340" s="128"/>
      <c r="AJ340" s="129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</row>
    <row r="341">
      <c r="A341" s="38"/>
      <c r="B341" s="38"/>
      <c r="C341" s="38"/>
      <c r="D341" s="38"/>
      <c r="E341" s="38"/>
      <c r="F341" s="38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</row>
    <row r="342">
      <c r="A342" s="48"/>
      <c r="B342" s="38"/>
      <c r="C342" s="38"/>
      <c r="D342" s="48"/>
      <c r="E342" s="48"/>
      <c r="F342" s="48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</row>
    <row r="343">
      <c r="A343" s="114" t="str">
        <f>CONCATENATE(B313," 
",C313)</f>
        <v>Quinta 
Manhã</v>
      </c>
      <c r="B343" s="38"/>
      <c r="C343" s="38"/>
      <c r="D343" s="95">
        <v>0.4583333333333333</v>
      </c>
      <c r="E343" s="95">
        <v>0.4930555555555556</v>
      </c>
      <c r="F343" s="116" t="s">
        <v>15</v>
      </c>
      <c r="G343" s="127" t="str">
        <f>IFERROR(__xludf.DUMMYFUNCTION("""COMPUTED_VALUE"""),"Organização e Arquitetura de Hardware")</f>
        <v>Organização e Arquitetura de Hardware</v>
      </c>
      <c r="H343" s="127" t="str">
        <f>IFERROR(__xludf.DUMMYFUNCTION("""COMPUTED_VALUE""")," ")</f>
        <v> </v>
      </c>
      <c r="I343" s="127" t="str">
        <f>IFERROR(__xludf.DUMMYFUNCTION("""COMPUTED_VALUE""")," ")</f>
        <v> </v>
      </c>
      <c r="J343" s="127" t="str">
        <f>IFERROR(__xludf.DUMMYFUNCTION("""COMPUTED_VALUE""")," ")</f>
        <v> </v>
      </c>
      <c r="K343" s="127" t="str">
        <f>IFERROR(__xludf.DUMMYFUNCTION("""COMPUTED_VALUE""")," ")</f>
        <v> </v>
      </c>
      <c r="L343" s="127" t="str">
        <f>IFERROR(__xludf.DUMMYFUNCTION("""COMPUTED_VALUE""")," ")</f>
        <v> </v>
      </c>
      <c r="M343" s="127" t="str">
        <f>IFERROR(__xludf.DUMMYFUNCTION("""COMPUTED_VALUE""")," ")</f>
        <v> </v>
      </c>
      <c r="N343" s="127" t="str">
        <f>IFERROR(__xludf.DUMMYFUNCTION("""COMPUTED_VALUE""")," ")</f>
        <v> </v>
      </c>
      <c r="O343" s="127" t="str">
        <f>IFERROR(__xludf.DUMMYFUNCTION("""COMPUTED_VALUE""")," ")</f>
        <v> </v>
      </c>
      <c r="P343" s="127" t="str">
        <f>IFERROR(__xludf.DUMMYFUNCTION("""COMPUTED_VALUE""")," ")</f>
        <v> </v>
      </c>
      <c r="Q343" s="127" t="str">
        <f>IFERROR(__xludf.DUMMYFUNCTION("""COMPUTED_VALUE""")," ")</f>
        <v> </v>
      </c>
      <c r="R343" s="127" t="str">
        <f>IFERROR(__xludf.DUMMYFUNCTION("""COMPUTED_VALUE""")," ")</f>
        <v> </v>
      </c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</row>
    <row r="344">
      <c r="A344" s="38"/>
      <c r="B344" s="38"/>
      <c r="C344" s="38"/>
      <c r="D344" s="38"/>
      <c r="E344" s="38"/>
      <c r="F344" s="38"/>
      <c r="G344" s="128" t="str">
        <f>IFERROR(__xludf.DUMMYFUNCTION("""COMPUTED_VALUE"""),"Rogério")</f>
        <v>Rogério</v>
      </c>
      <c r="H344" s="128"/>
      <c r="I344" s="129"/>
      <c r="J344" s="129"/>
      <c r="K344" s="128"/>
      <c r="L344" s="129"/>
      <c r="M344" s="128"/>
      <c r="N344" s="128"/>
      <c r="O344" s="129"/>
      <c r="P344" s="128"/>
      <c r="Q344" s="128"/>
      <c r="R344" s="129"/>
      <c r="S344" s="129"/>
      <c r="T344" s="128"/>
      <c r="U344" s="129"/>
      <c r="V344" s="128"/>
      <c r="W344" s="128"/>
      <c r="X344" s="129"/>
      <c r="Y344" s="128"/>
      <c r="Z344" s="128"/>
      <c r="AA344" s="129"/>
      <c r="AB344" s="129"/>
      <c r="AC344" s="128"/>
      <c r="AD344" s="129"/>
      <c r="AE344" s="128"/>
      <c r="AF344" s="128"/>
      <c r="AG344" s="129"/>
      <c r="AH344" s="128"/>
      <c r="AI344" s="128"/>
      <c r="AJ344" s="129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</row>
    <row r="345">
      <c r="A345" s="38"/>
      <c r="B345" s="38"/>
      <c r="C345" s="38"/>
      <c r="D345" s="38"/>
      <c r="E345" s="38"/>
      <c r="F345" s="38"/>
      <c r="G345" s="128"/>
      <c r="H345" s="128"/>
      <c r="I345" s="129"/>
      <c r="J345" s="129"/>
      <c r="K345" s="128"/>
      <c r="L345" s="129"/>
      <c r="M345" s="128"/>
      <c r="N345" s="128"/>
      <c r="O345" s="129"/>
      <c r="P345" s="128"/>
      <c r="Q345" s="128"/>
      <c r="R345" s="129"/>
      <c r="S345" s="129"/>
      <c r="T345" s="128"/>
      <c r="U345" s="129"/>
      <c r="V345" s="128"/>
      <c r="W345" s="128"/>
      <c r="X345" s="129"/>
      <c r="Y345" s="128"/>
      <c r="Z345" s="128"/>
      <c r="AA345" s="129"/>
      <c r="AB345" s="129"/>
      <c r="AC345" s="128"/>
      <c r="AD345" s="129"/>
      <c r="AE345" s="128"/>
      <c r="AF345" s="128"/>
      <c r="AG345" s="129"/>
      <c r="AH345" s="128"/>
      <c r="AI345" s="128"/>
      <c r="AJ345" s="129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</row>
    <row r="346">
      <c r="A346" s="38"/>
      <c r="B346" s="38"/>
      <c r="C346" s="38"/>
      <c r="D346" s="38"/>
      <c r="E346" s="38"/>
      <c r="F346" s="38"/>
      <c r="G346" s="128"/>
      <c r="H346" s="128"/>
      <c r="I346" s="129"/>
      <c r="J346" s="129"/>
      <c r="K346" s="128"/>
      <c r="L346" s="129"/>
      <c r="M346" s="128"/>
      <c r="N346" s="128"/>
      <c r="O346" s="129"/>
      <c r="P346" s="128"/>
      <c r="Q346" s="128"/>
      <c r="R346" s="129"/>
      <c r="S346" s="129"/>
      <c r="T346" s="128"/>
      <c r="U346" s="129"/>
      <c r="V346" s="128"/>
      <c r="W346" s="128"/>
      <c r="X346" s="129"/>
      <c r="Y346" s="128"/>
      <c r="Z346" s="128"/>
      <c r="AA346" s="129"/>
      <c r="AB346" s="129"/>
      <c r="AC346" s="128"/>
      <c r="AD346" s="129"/>
      <c r="AE346" s="128"/>
      <c r="AF346" s="128"/>
      <c r="AG346" s="129"/>
      <c r="AH346" s="128"/>
      <c r="AI346" s="128"/>
      <c r="AJ346" s="129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</row>
    <row r="347">
      <c r="A347" s="38"/>
      <c r="B347" s="38"/>
      <c r="C347" s="38"/>
      <c r="D347" s="38"/>
      <c r="E347" s="38"/>
      <c r="F347" s="38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</row>
    <row r="348">
      <c r="A348" s="48"/>
      <c r="B348" s="38"/>
      <c r="C348" s="38"/>
      <c r="D348" s="48"/>
      <c r="E348" s="48"/>
      <c r="F348" s="48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</row>
    <row r="349">
      <c r="A349" s="121"/>
      <c r="B349" s="38"/>
      <c r="C349" s="38"/>
      <c r="D349" s="88">
        <v>0.4930555555555556</v>
      </c>
      <c r="E349" s="88">
        <v>0.5</v>
      </c>
      <c r="F349" s="89" t="s">
        <v>13</v>
      </c>
      <c r="G349" s="132" t="str">
        <f>IFERROR(__xludf.DUMMYFUNCTION("""COMPUTED_VALUE"""),"Intervalo")</f>
        <v>Intervalo</v>
      </c>
      <c r="H349" s="81" t="str">
        <f>IFERROR(__xludf.DUMMYFUNCTION("""COMPUTED_VALUE"""),"Intervalo")</f>
        <v>Intervalo</v>
      </c>
      <c r="I349" s="81" t="str">
        <f>IFERROR(__xludf.DUMMYFUNCTION("""COMPUTED_VALUE"""),"Intervalo")</f>
        <v>Intervalo</v>
      </c>
      <c r="J349" s="81" t="str">
        <f>IFERROR(__xludf.DUMMYFUNCTION("""COMPUTED_VALUE"""),"Intervalo")</f>
        <v>Intervalo</v>
      </c>
      <c r="K349" s="81"/>
      <c r="L349" s="81" t="str">
        <f>IFERROR(__xludf.DUMMYFUNCTION("""COMPUTED_VALUE"""),"Intervalo")</f>
        <v>Intervalo</v>
      </c>
      <c r="M349" s="81" t="str">
        <f>IFERROR(__xludf.DUMMYFUNCTION("""COMPUTED_VALUE"""),"Intervalo")</f>
        <v>Intervalo</v>
      </c>
      <c r="N349" s="81"/>
      <c r="O349" s="81" t="str">
        <f>IFERROR(__xludf.DUMMYFUNCTION("""COMPUTED_VALUE"""),"Intervalo")</f>
        <v>Intervalo</v>
      </c>
      <c r="P349" s="132" t="str">
        <f>IFERROR(__xludf.DUMMYFUNCTION("""COMPUTED_VALUE"""),"Intervalo")</f>
        <v>Intervalo</v>
      </c>
      <c r="Q349" s="81"/>
      <c r="R349" s="81" t="str">
        <f>IFERROR(__xludf.DUMMYFUNCTION("""COMPUTED_VALUE"""),"Intervalo")</f>
        <v>Intervalo</v>
      </c>
      <c r="S349" s="81"/>
      <c r="T349" s="81"/>
      <c r="U349" s="81"/>
      <c r="V349" s="81"/>
      <c r="W349" s="81"/>
      <c r="X349" s="81"/>
      <c r="Y349" s="132"/>
      <c r="Z349" s="81"/>
      <c r="AA349" s="81"/>
      <c r="AB349" s="81"/>
      <c r="AC349" s="81"/>
      <c r="AD349" s="81"/>
      <c r="AE349" s="81"/>
      <c r="AF349" s="81"/>
      <c r="AG349" s="81"/>
      <c r="AH349" s="132"/>
      <c r="AI349" s="81"/>
      <c r="AJ349" s="81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</row>
    <row r="350">
      <c r="A350" s="121"/>
      <c r="B350" s="38"/>
      <c r="C350" s="38"/>
      <c r="D350" s="88"/>
      <c r="E350" s="88"/>
      <c r="F350" s="8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</row>
    <row r="351">
      <c r="A351" s="121"/>
      <c r="B351" s="38"/>
      <c r="C351" s="38"/>
      <c r="D351" s="88"/>
      <c r="E351" s="88"/>
      <c r="F351" s="8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</row>
    <row r="352">
      <c r="A352" s="121"/>
      <c r="B352" s="38"/>
      <c r="C352" s="38"/>
      <c r="D352" s="88"/>
      <c r="E352" s="88"/>
      <c r="F352" s="8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</row>
    <row r="353">
      <c r="A353" s="121"/>
      <c r="B353" s="38"/>
      <c r="C353" s="38"/>
      <c r="D353" s="88"/>
      <c r="E353" s="88"/>
      <c r="F353" s="8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</row>
    <row r="354">
      <c r="A354" s="121"/>
      <c r="B354" s="38"/>
      <c r="C354" s="48"/>
      <c r="D354" s="88"/>
      <c r="E354" s="88"/>
      <c r="F354" s="89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</row>
    <row r="355">
      <c r="A355" s="114" t="str">
        <f>CONCATENATE(B313," 
",C355)</f>
        <v>Quinta 
Tarde</v>
      </c>
      <c r="B355" s="38"/>
      <c r="C355" s="126" t="s">
        <v>36</v>
      </c>
      <c r="D355" s="95">
        <v>0.5</v>
      </c>
      <c r="E355" s="95">
        <v>0.5347222222222222</v>
      </c>
      <c r="F355" s="96" t="s">
        <v>16</v>
      </c>
      <c r="G355" s="127" t="str">
        <f>IFERROR(__xludf.DUMMYFUNCTION("""COMPUTED_VALUE""")," ")</f>
        <v> </v>
      </c>
      <c r="H355" s="127" t="str">
        <f>IFERROR(__xludf.DUMMYFUNCTION("""COMPUTED_VALUE""")," ")</f>
        <v> </v>
      </c>
      <c r="I355" s="127" t="str">
        <f>IFERROR(__xludf.DUMMYFUNCTION("""COMPUTED_VALUE""")," ")</f>
        <v> </v>
      </c>
      <c r="J355" s="127" t="str">
        <f>IFERROR(__xludf.DUMMYFUNCTION("""COMPUTED_VALUE""")," ")</f>
        <v> </v>
      </c>
      <c r="K355" s="127" t="str">
        <f>IFERROR(__xludf.DUMMYFUNCTION("""COMPUTED_VALUE""")," ")</f>
        <v> </v>
      </c>
      <c r="L355" s="127" t="str">
        <f>IFERROR(__xludf.DUMMYFUNCTION("""COMPUTED_VALUE""")," ")</f>
        <v> </v>
      </c>
      <c r="M355" s="127" t="str">
        <f>IFERROR(__xludf.DUMMYFUNCTION("""COMPUTED_VALUE""")," ")</f>
        <v> </v>
      </c>
      <c r="N355" s="127" t="str">
        <f>IFERROR(__xludf.DUMMYFUNCTION("""COMPUTED_VALUE""")," ")</f>
        <v> </v>
      </c>
      <c r="O355" s="127" t="str">
        <f>IFERROR(__xludf.DUMMYFUNCTION("""COMPUTED_VALUE""")," ")</f>
        <v> </v>
      </c>
      <c r="P355" s="127" t="str">
        <f>IFERROR(__xludf.DUMMYFUNCTION("""COMPUTED_VALUE""")," ")</f>
        <v> </v>
      </c>
      <c r="Q355" s="127" t="str">
        <f>IFERROR(__xludf.DUMMYFUNCTION("""COMPUTED_VALUE""")," ")</f>
        <v> </v>
      </c>
      <c r="R355" s="127" t="str">
        <f>IFERROR(__xludf.DUMMYFUNCTION("""COMPUTED_VALUE""")," ")</f>
        <v> </v>
      </c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</row>
    <row r="356">
      <c r="A356" s="38"/>
      <c r="B356" s="38"/>
      <c r="C356" s="38"/>
      <c r="D356" s="38"/>
      <c r="E356" s="38"/>
      <c r="F356" s="38"/>
      <c r="G356" s="128"/>
      <c r="H356" s="128"/>
      <c r="I356" s="129"/>
      <c r="J356" s="129"/>
      <c r="K356" s="128"/>
      <c r="L356" s="129"/>
      <c r="M356" s="128"/>
      <c r="N356" s="128"/>
      <c r="O356" s="129"/>
      <c r="P356" s="128"/>
      <c r="Q356" s="128"/>
      <c r="R356" s="129"/>
      <c r="S356" s="129"/>
      <c r="T356" s="128"/>
      <c r="U356" s="129"/>
      <c r="V356" s="128"/>
      <c r="W356" s="128"/>
      <c r="X356" s="129"/>
      <c r="Y356" s="128"/>
      <c r="Z356" s="128"/>
      <c r="AA356" s="129"/>
      <c r="AB356" s="129"/>
      <c r="AC356" s="128"/>
      <c r="AD356" s="129"/>
      <c r="AE356" s="128"/>
      <c r="AF356" s="128"/>
      <c r="AG356" s="129"/>
      <c r="AH356" s="128"/>
      <c r="AI356" s="128"/>
      <c r="AJ356" s="129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</row>
    <row r="357">
      <c r="A357" s="38"/>
      <c r="B357" s="38"/>
      <c r="C357" s="38"/>
      <c r="D357" s="38"/>
      <c r="E357" s="38"/>
      <c r="F357" s="38"/>
      <c r="G357" s="128"/>
      <c r="H357" s="128"/>
      <c r="I357" s="129"/>
      <c r="J357" s="129"/>
      <c r="K357" s="128"/>
      <c r="L357" s="129"/>
      <c r="M357" s="128"/>
      <c r="N357" s="128"/>
      <c r="O357" s="129"/>
      <c r="P357" s="128"/>
      <c r="Q357" s="128"/>
      <c r="R357" s="129"/>
      <c r="S357" s="129"/>
      <c r="T357" s="128"/>
      <c r="U357" s="129"/>
      <c r="V357" s="128"/>
      <c r="W357" s="128"/>
      <c r="X357" s="129"/>
      <c r="Y357" s="128"/>
      <c r="Z357" s="128"/>
      <c r="AA357" s="129"/>
      <c r="AB357" s="129"/>
      <c r="AC357" s="128"/>
      <c r="AD357" s="129"/>
      <c r="AE357" s="128"/>
      <c r="AF357" s="128"/>
      <c r="AG357" s="129"/>
      <c r="AH357" s="128"/>
      <c r="AI357" s="128"/>
      <c r="AJ357" s="129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</row>
    <row r="358">
      <c r="A358" s="38"/>
      <c r="B358" s="38"/>
      <c r="C358" s="38"/>
      <c r="D358" s="38"/>
      <c r="E358" s="38"/>
      <c r="F358" s="38"/>
      <c r="G358" s="128"/>
      <c r="H358" s="128"/>
      <c r="I358" s="129"/>
      <c r="J358" s="129"/>
      <c r="K358" s="128"/>
      <c r="L358" s="129"/>
      <c r="M358" s="128"/>
      <c r="N358" s="128"/>
      <c r="O358" s="129"/>
      <c r="P358" s="128"/>
      <c r="Q358" s="128"/>
      <c r="R358" s="129"/>
      <c r="S358" s="129"/>
      <c r="T358" s="128"/>
      <c r="U358" s="129"/>
      <c r="V358" s="128"/>
      <c r="W358" s="128"/>
      <c r="X358" s="129"/>
      <c r="Y358" s="128"/>
      <c r="Z358" s="128"/>
      <c r="AA358" s="129"/>
      <c r="AB358" s="129"/>
      <c r="AC358" s="128"/>
      <c r="AD358" s="129"/>
      <c r="AE358" s="128"/>
      <c r="AF358" s="128"/>
      <c r="AG358" s="129"/>
      <c r="AH358" s="128"/>
      <c r="AI358" s="128"/>
      <c r="AJ358" s="129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</row>
    <row r="359">
      <c r="A359" s="38"/>
      <c r="B359" s="38"/>
      <c r="C359" s="38"/>
      <c r="D359" s="38"/>
      <c r="E359" s="38"/>
      <c r="F359" s="38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</row>
    <row r="360">
      <c r="A360" s="48"/>
      <c r="B360" s="38"/>
      <c r="C360" s="38"/>
      <c r="D360" s="48"/>
      <c r="E360" s="48"/>
      <c r="F360" s="48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</row>
    <row r="361">
      <c r="A361" s="114" t="str">
        <f>CONCATENATE(B313," 
",C355)</f>
        <v>Quinta 
Tarde</v>
      </c>
      <c r="B361" s="38"/>
      <c r="C361" s="38"/>
      <c r="D361" s="95">
        <v>0.5347222222222222</v>
      </c>
      <c r="E361" s="95">
        <v>0.5694444444444444</v>
      </c>
      <c r="F361" s="116" t="s">
        <v>17</v>
      </c>
      <c r="G361" s="127" t="str">
        <f>IFERROR(__xludf.DUMMYFUNCTION("""COMPUTED_VALUE""")," ")</f>
        <v> </v>
      </c>
      <c r="H361" s="127" t="str">
        <f>IFERROR(__xludf.DUMMYFUNCTION("""COMPUTED_VALUE""")," ")</f>
        <v> </v>
      </c>
      <c r="I361" s="127" t="str">
        <f>IFERROR(__xludf.DUMMYFUNCTION("""COMPUTED_VALUE""")," ")</f>
        <v> </v>
      </c>
      <c r="J361" s="127" t="str">
        <f>IFERROR(__xludf.DUMMYFUNCTION("""COMPUTED_VALUE""")," ")</f>
        <v> </v>
      </c>
      <c r="K361" s="127" t="str">
        <f>IFERROR(__xludf.DUMMYFUNCTION("""COMPUTED_VALUE""")," ")</f>
        <v> </v>
      </c>
      <c r="L361" s="127" t="str">
        <f>IFERROR(__xludf.DUMMYFUNCTION("""COMPUTED_VALUE""")," ")</f>
        <v> </v>
      </c>
      <c r="M361" s="127" t="str">
        <f>IFERROR(__xludf.DUMMYFUNCTION("""COMPUTED_VALUE""")," ")</f>
        <v> </v>
      </c>
      <c r="N361" s="127" t="str">
        <f>IFERROR(__xludf.DUMMYFUNCTION("""COMPUTED_VALUE""")," ")</f>
        <v> </v>
      </c>
      <c r="O361" s="127" t="str">
        <f>IFERROR(__xludf.DUMMYFUNCTION("""COMPUTED_VALUE""")," ")</f>
        <v> </v>
      </c>
      <c r="P361" s="127" t="str">
        <f>IFERROR(__xludf.DUMMYFUNCTION("""COMPUTED_VALUE""")," ")</f>
        <v> </v>
      </c>
      <c r="Q361" s="127" t="str">
        <f>IFERROR(__xludf.DUMMYFUNCTION("""COMPUTED_VALUE""")," ")</f>
        <v> </v>
      </c>
      <c r="R361" s="127" t="str">
        <f>IFERROR(__xludf.DUMMYFUNCTION("""COMPUTED_VALUE""")," ")</f>
        <v> </v>
      </c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</row>
    <row r="362">
      <c r="A362" s="38"/>
      <c r="B362" s="38"/>
      <c r="C362" s="38"/>
      <c r="D362" s="38"/>
      <c r="E362" s="38"/>
      <c r="F362" s="38"/>
      <c r="G362" s="128"/>
      <c r="H362" s="128"/>
      <c r="I362" s="129"/>
      <c r="J362" s="129"/>
      <c r="K362" s="128"/>
      <c r="L362" s="129"/>
      <c r="M362" s="128"/>
      <c r="N362" s="128"/>
      <c r="O362" s="129"/>
      <c r="P362" s="128"/>
      <c r="Q362" s="128"/>
      <c r="R362" s="129"/>
      <c r="S362" s="129"/>
      <c r="T362" s="128"/>
      <c r="U362" s="129"/>
      <c r="V362" s="128"/>
      <c r="W362" s="128"/>
      <c r="X362" s="129"/>
      <c r="Y362" s="128"/>
      <c r="Z362" s="128"/>
      <c r="AA362" s="129"/>
      <c r="AB362" s="129"/>
      <c r="AC362" s="128"/>
      <c r="AD362" s="129"/>
      <c r="AE362" s="128"/>
      <c r="AF362" s="128"/>
      <c r="AG362" s="129"/>
      <c r="AH362" s="128"/>
      <c r="AI362" s="128"/>
      <c r="AJ362" s="129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</row>
    <row r="363">
      <c r="A363" s="38"/>
      <c r="B363" s="38"/>
      <c r="C363" s="38"/>
      <c r="D363" s="38"/>
      <c r="E363" s="38"/>
      <c r="F363" s="38"/>
      <c r="G363" s="128"/>
      <c r="H363" s="128"/>
      <c r="I363" s="129"/>
      <c r="J363" s="129"/>
      <c r="K363" s="128"/>
      <c r="L363" s="129"/>
      <c r="M363" s="128"/>
      <c r="N363" s="128"/>
      <c r="O363" s="129"/>
      <c r="P363" s="128"/>
      <c r="Q363" s="128"/>
      <c r="R363" s="129"/>
      <c r="S363" s="129"/>
      <c r="T363" s="128"/>
      <c r="U363" s="129"/>
      <c r="V363" s="128"/>
      <c r="W363" s="128"/>
      <c r="X363" s="129"/>
      <c r="Y363" s="128"/>
      <c r="Z363" s="128"/>
      <c r="AA363" s="129"/>
      <c r="AB363" s="129"/>
      <c r="AC363" s="128"/>
      <c r="AD363" s="129"/>
      <c r="AE363" s="128"/>
      <c r="AF363" s="128"/>
      <c r="AG363" s="129"/>
      <c r="AH363" s="128"/>
      <c r="AI363" s="128"/>
      <c r="AJ363" s="129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</row>
    <row r="364">
      <c r="A364" s="38"/>
      <c r="B364" s="38"/>
      <c r="C364" s="38"/>
      <c r="D364" s="38"/>
      <c r="E364" s="38"/>
      <c r="F364" s="38"/>
      <c r="G364" s="128"/>
      <c r="H364" s="128"/>
      <c r="I364" s="129"/>
      <c r="J364" s="129"/>
      <c r="K364" s="128"/>
      <c r="L364" s="129"/>
      <c r="M364" s="128"/>
      <c r="N364" s="128"/>
      <c r="O364" s="129"/>
      <c r="P364" s="128"/>
      <c r="Q364" s="128"/>
      <c r="R364" s="129"/>
      <c r="S364" s="129"/>
      <c r="T364" s="128"/>
      <c r="U364" s="129"/>
      <c r="V364" s="128"/>
      <c r="W364" s="128"/>
      <c r="X364" s="129"/>
      <c r="Y364" s="128"/>
      <c r="Z364" s="128"/>
      <c r="AA364" s="129"/>
      <c r="AB364" s="129"/>
      <c r="AC364" s="128"/>
      <c r="AD364" s="129"/>
      <c r="AE364" s="128"/>
      <c r="AF364" s="128"/>
      <c r="AG364" s="129"/>
      <c r="AH364" s="128"/>
      <c r="AI364" s="128"/>
      <c r="AJ364" s="129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</row>
    <row r="365">
      <c r="A365" s="38"/>
      <c r="B365" s="38"/>
      <c r="C365" s="38"/>
      <c r="D365" s="38"/>
      <c r="E365" s="38"/>
      <c r="F365" s="38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</row>
    <row r="366">
      <c r="A366" s="48"/>
      <c r="B366" s="38"/>
      <c r="C366" s="38"/>
      <c r="D366" s="48"/>
      <c r="E366" s="48"/>
      <c r="F366" s="48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</row>
    <row r="367">
      <c r="A367" s="114" t="str">
        <f>CONCATENATE(B313," 
",C355)</f>
        <v>Quinta 
Tarde</v>
      </c>
      <c r="B367" s="38"/>
      <c r="C367" s="38"/>
      <c r="D367" s="95">
        <v>0.5694444444444444</v>
      </c>
      <c r="E367" s="95">
        <v>0.6041666666666666</v>
      </c>
      <c r="F367" s="116" t="s">
        <v>18</v>
      </c>
      <c r="G367" s="127" t="str">
        <f>IFERROR(__xludf.DUMMYFUNCTION("""COMPUTED_VALUE""")," ")</f>
        <v> </v>
      </c>
      <c r="H367" s="127" t="str">
        <f>IFERROR(__xludf.DUMMYFUNCTION("""COMPUTED_VALUE""")," ")</f>
        <v> </v>
      </c>
      <c r="I367" s="127" t="str">
        <f>IFERROR(__xludf.DUMMYFUNCTION("""COMPUTED_VALUE""")," ")</f>
        <v> </v>
      </c>
      <c r="J367" s="127" t="str">
        <f>IFERROR(__xludf.DUMMYFUNCTION("""COMPUTED_VALUE""")," ")</f>
        <v> </v>
      </c>
      <c r="K367" s="127" t="str">
        <f>IFERROR(__xludf.DUMMYFUNCTION("""COMPUTED_VALUE""")," ")</f>
        <v> </v>
      </c>
      <c r="L367" s="127" t="str">
        <f>IFERROR(__xludf.DUMMYFUNCTION("""COMPUTED_VALUE""")," ")</f>
        <v> </v>
      </c>
      <c r="M367" s="127" t="str">
        <f>IFERROR(__xludf.DUMMYFUNCTION("""COMPUTED_VALUE""")," ")</f>
        <v> </v>
      </c>
      <c r="N367" s="127" t="str">
        <f>IFERROR(__xludf.DUMMYFUNCTION("""COMPUTED_VALUE""")," ")</f>
        <v> </v>
      </c>
      <c r="O367" s="127" t="str">
        <f>IFERROR(__xludf.DUMMYFUNCTION("""COMPUTED_VALUE""")," ")</f>
        <v> </v>
      </c>
      <c r="P367" s="127" t="str">
        <f>IFERROR(__xludf.DUMMYFUNCTION("""COMPUTED_VALUE""")," ")</f>
        <v> </v>
      </c>
      <c r="Q367" s="127" t="str">
        <f>IFERROR(__xludf.DUMMYFUNCTION("""COMPUTED_VALUE""")," ")</f>
        <v> </v>
      </c>
      <c r="R367" s="127" t="str">
        <f>IFERROR(__xludf.DUMMYFUNCTION("""COMPUTED_VALUE""")," ")</f>
        <v> </v>
      </c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</row>
    <row r="368">
      <c r="A368" s="38"/>
      <c r="B368" s="38"/>
      <c r="C368" s="38"/>
      <c r="D368" s="38"/>
      <c r="E368" s="38"/>
      <c r="F368" s="38"/>
      <c r="G368" s="128"/>
      <c r="H368" s="128"/>
      <c r="I368" s="129"/>
      <c r="J368" s="129"/>
      <c r="K368" s="128"/>
      <c r="L368" s="129"/>
      <c r="M368" s="128"/>
      <c r="N368" s="128"/>
      <c r="O368" s="129"/>
      <c r="P368" s="128"/>
      <c r="Q368" s="128"/>
      <c r="R368" s="129"/>
      <c r="S368" s="129"/>
      <c r="T368" s="128"/>
      <c r="U368" s="129"/>
      <c r="V368" s="128"/>
      <c r="W368" s="128"/>
      <c r="X368" s="129"/>
      <c r="Y368" s="128"/>
      <c r="Z368" s="128"/>
      <c r="AA368" s="129"/>
      <c r="AB368" s="129"/>
      <c r="AC368" s="128"/>
      <c r="AD368" s="129"/>
      <c r="AE368" s="128"/>
      <c r="AF368" s="128"/>
      <c r="AG368" s="129"/>
      <c r="AH368" s="128"/>
      <c r="AI368" s="128"/>
      <c r="AJ368" s="129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</row>
    <row r="369">
      <c r="A369" s="38"/>
      <c r="B369" s="38"/>
      <c r="C369" s="38"/>
      <c r="D369" s="38"/>
      <c r="E369" s="38"/>
      <c r="F369" s="38"/>
      <c r="G369" s="128"/>
      <c r="H369" s="128"/>
      <c r="I369" s="129"/>
      <c r="J369" s="129"/>
      <c r="K369" s="128"/>
      <c r="L369" s="129"/>
      <c r="M369" s="128"/>
      <c r="N369" s="128"/>
      <c r="O369" s="129"/>
      <c r="P369" s="128"/>
      <c r="Q369" s="128"/>
      <c r="R369" s="129"/>
      <c r="S369" s="129"/>
      <c r="T369" s="128"/>
      <c r="U369" s="129"/>
      <c r="V369" s="128"/>
      <c r="W369" s="128"/>
      <c r="X369" s="129"/>
      <c r="Y369" s="128"/>
      <c r="Z369" s="128"/>
      <c r="AA369" s="129"/>
      <c r="AB369" s="129"/>
      <c r="AC369" s="128"/>
      <c r="AD369" s="129"/>
      <c r="AE369" s="128"/>
      <c r="AF369" s="128"/>
      <c r="AG369" s="129"/>
      <c r="AH369" s="128"/>
      <c r="AI369" s="128"/>
      <c r="AJ369" s="129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</row>
    <row r="370">
      <c r="A370" s="38"/>
      <c r="B370" s="38"/>
      <c r="C370" s="38"/>
      <c r="D370" s="38"/>
      <c r="E370" s="38"/>
      <c r="F370" s="38"/>
      <c r="G370" s="128"/>
      <c r="H370" s="128"/>
      <c r="I370" s="129"/>
      <c r="J370" s="129"/>
      <c r="K370" s="128"/>
      <c r="L370" s="129"/>
      <c r="M370" s="128"/>
      <c r="N370" s="128"/>
      <c r="O370" s="129"/>
      <c r="P370" s="128"/>
      <c r="Q370" s="128"/>
      <c r="R370" s="129"/>
      <c r="S370" s="129"/>
      <c r="T370" s="128"/>
      <c r="U370" s="129"/>
      <c r="V370" s="128"/>
      <c r="W370" s="128"/>
      <c r="X370" s="129"/>
      <c r="Y370" s="128"/>
      <c r="Z370" s="128"/>
      <c r="AA370" s="129"/>
      <c r="AB370" s="129"/>
      <c r="AC370" s="128"/>
      <c r="AD370" s="129"/>
      <c r="AE370" s="128"/>
      <c r="AF370" s="128"/>
      <c r="AG370" s="129"/>
      <c r="AH370" s="128"/>
      <c r="AI370" s="128"/>
      <c r="AJ370" s="129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</row>
    <row r="371">
      <c r="A371" s="38"/>
      <c r="B371" s="38"/>
      <c r="C371" s="38"/>
      <c r="D371" s="38"/>
      <c r="E371" s="38"/>
      <c r="F371" s="38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</row>
    <row r="372">
      <c r="A372" s="48"/>
      <c r="B372" s="38"/>
      <c r="C372" s="38"/>
      <c r="D372" s="48"/>
      <c r="E372" s="48"/>
      <c r="F372" s="48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</row>
    <row r="373">
      <c r="A373" s="121"/>
      <c r="B373" s="38"/>
      <c r="C373" s="38"/>
      <c r="D373" s="88">
        <v>0.6041666666666666</v>
      </c>
      <c r="E373" s="88">
        <v>0.611111111111111</v>
      </c>
      <c r="F373" s="89" t="s">
        <v>13</v>
      </c>
      <c r="G373" s="132" t="str">
        <f>IFERROR(__xludf.DUMMYFUNCTION("""COMPUTED_VALUE"""),"Intervalo")</f>
        <v>Intervalo</v>
      </c>
      <c r="H373" s="81" t="str">
        <f>IFERROR(__xludf.DUMMYFUNCTION("""COMPUTED_VALUE"""),"Intervalo")</f>
        <v>Intervalo</v>
      </c>
      <c r="I373" s="81" t="str">
        <f>IFERROR(__xludf.DUMMYFUNCTION("""COMPUTED_VALUE"""),"Intervalo")</f>
        <v>Intervalo</v>
      </c>
      <c r="J373" s="81" t="str">
        <f>IFERROR(__xludf.DUMMYFUNCTION("""COMPUTED_VALUE"""),"Intervalo")</f>
        <v>Intervalo</v>
      </c>
      <c r="K373" s="81"/>
      <c r="L373" s="81" t="str">
        <f>IFERROR(__xludf.DUMMYFUNCTION("""COMPUTED_VALUE"""),"Intervalo")</f>
        <v>Intervalo</v>
      </c>
      <c r="M373" s="81" t="str">
        <f>IFERROR(__xludf.DUMMYFUNCTION("""COMPUTED_VALUE"""),"Intervalo")</f>
        <v>Intervalo</v>
      </c>
      <c r="N373" s="81"/>
      <c r="O373" s="81" t="str">
        <f>IFERROR(__xludf.DUMMYFUNCTION("""COMPUTED_VALUE"""),"Intervalo")</f>
        <v>Intervalo</v>
      </c>
      <c r="P373" s="132" t="str">
        <f>IFERROR(__xludf.DUMMYFUNCTION("""COMPUTED_VALUE"""),"Intervalo")</f>
        <v>Intervalo</v>
      </c>
      <c r="Q373" s="81"/>
      <c r="R373" s="81" t="str">
        <f>IFERROR(__xludf.DUMMYFUNCTION("""COMPUTED_VALUE"""),"Intervalo")</f>
        <v>Intervalo</v>
      </c>
      <c r="S373" s="81"/>
      <c r="T373" s="81"/>
      <c r="U373" s="81"/>
      <c r="V373" s="81"/>
      <c r="W373" s="81"/>
      <c r="X373" s="81"/>
      <c r="Y373" s="132"/>
      <c r="Z373" s="81"/>
      <c r="AA373" s="81"/>
      <c r="AB373" s="81"/>
      <c r="AC373" s="81"/>
      <c r="AD373" s="81"/>
      <c r="AE373" s="81"/>
      <c r="AF373" s="81"/>
      <c r="AG373" s="81"/>
      <c r="AH373" s="132"/>
      <c r="AI373" s="81"/>
      <c r="AJ373" s="81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</row>
    <row r="374">
      <c r="A374" s="121"/>
      <c r="B374" s="38"/>
      <c r="C374" s="38"/>
      <c r="D374" s="88"/>
      <c r="E374" s="88"/>
      <c r="F374" s="8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</row>
    <row r="375">
      <c r="A375" s="121"/>
      <c r="B375" s="38"/>
      <c r="C375" s="38"/>
      <c r="D375" s="88"/>
      <c r="E375" s="88"/>
      <c r="F375" s="8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</row>
    <row r="376">
      <c r="A376" s="121"/>
      <c r="B376" s="38"/>
      <c r="C376" s="38"/>
      <c r="D376" s="88"/>
      <c r="E376" s="88"/>
      <c r="F376" s="8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</row>
    <row r="377">
      <c r="A377" s="121"/>
      <c r="B377" s="38"/>
      <c r="C377" s="38"/>
      <c r="D377" s="88"/>
      <c r="E377" s="88"/>
      <c r="F377" s="8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</row>
    <row r="378">
      <c r="A378" s="121"/>
      <c r="B378" s="38"/>
      <c r="C378" s="38"/>
      <c r="D378" s="90"/>
      <c r="E378" s="90"/>
      <c r="F378" s="91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</row>
    <row r="379">
      <c r="A379" s="114" t="str">
        <f>CONCATENATE(B313," 
",C355)</f>
        <v>Quinta 
Tarde</v>
      </c>
      <c r="B379" s="38"/>
      <c r="C379" s="38"/>
      <c r="D379" s="95">
        <v>0.611111111111111</v>
      </c>
      <c r="E379" s="95">
        <v>0.6458333333333334</v>
      </c>
      <c r="F379" s="96" t="s">
        <v>19</v>
      </c>
      <c r="G379" s="127" t="str">
        <f>IFERROR(__xludf.DUMMYFUNCTION("""COMPUTED_VALUE""")," ")</f>
        <v> </v>
      </c>
      <c r="H379" s="127" t="str">
        <f>IFERROR(__xludf.DUMMYFUNCTION("""COMPUTED_VALUE""")," ")</f>
        <v> </v>
      </c>
      <c r="I379" s="127" t="str">
        <f>IFERROR(__xludf.DUMMYFUNCTION("""COMPUTED_VALUE""")," ")</f>
        <v> </v>
      </c>
      <c r="J379" s="127" t="str">
        <f>IFERROR(__xludf.DUMMYFUNCTION("""COMPUTED_VALUE""")," ")</f>
        <v> </v>
      </c>
      <c r="K379" s="127" t="str">
        <f>IFERROR(__xludf.DUMMYFUNCTION("""COMPUTED_VALUE""")," ")</f>
        <v> </v>
      </c>
      <c r="L379" s="127" t="str">
        <f>IFERROR(__xludf.DUMMYFUNCTION("""COMPUTED_VALUE""")," ")</f>
        <v> </v>
      </c>
      <c r="M379" s="127" t="str">
        <f>IFERROR(__xludf.DUMMYFUNCTION("""COMPUTED_VALUE""")," ")</f>
        <v> </v>
      </c>
      <c r="N379" s="127" t="str">
        <f>IFERROR(__xludf.DUMMYFUNCTION("""COMPUTED_VALUE""")," ")</f>
        <v> </v>
      </c>
      <c r="O379" s="127" t="str">
        <f>IFERROR(__xludf.DUMMYFUNCTION("""COMPUTED_VALUE""")," ")</f>
        <v> </v>
      </c>
      <c r="P379" s="127" t="str">
        <f>IFERROR(__xludf.DUMMYFUNCTION("""COMPUTED_VALUE""")," ")</f>
        <v> </v>
      </c>
      <c r="Q379" s="127" t="str">
        <f>IFERROR(__xludf.DUMMYFUNCTION("""COMPUTED_VALUE""")," ")</f>
        <v> </v>
      </c>
      <c r="R379" s="127" t="str">
        <f>IFERROR(__xludf.DUMMYFUNCTION("""COMPUTED_VALUE""")," ")</f>
        <v> </v>
      </c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</row>
    <row r="380">
      <c r="A380" s="38"/>
      <c r="B380" s="38"/>
      <c r="C380" s="38"/>
      <c r="D380" s="38"/>
      <c r="E380" s="38"/>
      <c r="F380" s="38"/>
      <c r="G380" s="128"/>
      <c r="H380" s="128"/>
      <c r="I380" s="129"/>
      <c r="J380" s="129"/>
      <c r="K380" s="128"/>
      <c r="L380" s="129"/>
      <c r="M380" s="128"/>
      <c r="N380" s="128"/>
      <c r="O380" s="129"/>
      <c r="P380" s="128"/>
      <c r="Q380" s="128"/>
      <c r="R380" s="129"/>
      <c r="S380" s="129"/>
      <c r="T380" s="128"/>
      <c r="U380" s="129"/>
      <c r="V380" s="128"/>
      <c r="W380" s="128"/>
      <c r="X380" s="129"/>
      <c r="Y380" s="128"/>
      <c r="Z380" s="128"/>
      <c r="AA380" s="129"/>
      <c r="AB380" s="129"/>
      <c r="AC380" s="128"/>
      <c r="AD380" s="129"/>
      <c r="AE380" s="128"/>
      <c r="AF380" s="128"/>
      <c r="AG380" s="129"/>
      <c r="AH380" s="128"/>
      <c r="AI380" s="128"/>
      <c r="AJ380" s="129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</row>
    <row r="381">
      <c r="A381" s="38"/>
      <c r="B381" s="38"/>
      <c r="C381" s="38"/>
      <c r="D381" s="38"/>
      <c r="E381" s="38"/>
      <c r="F381" s="38"/>
      <c r="G381" s="128"/>
      <c r="H381" s="128"/>
      <c r="I381" s="129"/>
      <c r="J381" s="129"/>
      <c r="K381" s="128"/>
      <c r="L381" s="129"/>
      <c r="M381" s="128"/>
      <c r="N381" s="128"/>
      <c r="O381" s="129"/>
      <c r="P381" s="128"/>
      <c r="Q381" s="128"/>
      <c r="R381" s="129"/>
      <c r="S381" s="129"/>
      <c r="T381" s="128"/>
      <c r="U381" s="129"/>
      <c r="V381" s="128"/>
      <c r="W381" s="128"/>
      <c r="X381" s="129"/>
      <c r="Y381" s="128"/>
      <c r="Z381" s="128"/>
      <c r="AA381" s="129"/>
      <c r="AB381" s="129"/>
      <c r="AC381" s="128"/>
      <c r="AD381" s="129"/>
      <c r="AE381" s="128"/>
      <c r="AF381" s="128"/>
      <c r="AG381" s="129"/>
      <c r="AH381" s="128"/>
      <c r="AI381" s="128"/>
      <c r="AJ381" s="129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</row>
    <row r="382">
      <c r="A382" s="38"/>
      <c r="B382" s="38"/>
      <c r="C382" s="38"/>
      <c r="D382" s="38"/>
      <c r="E382" s="38"/>
      <c r="F382" s="38"/>
      <c r="G382" s="128"/>
      <c r="H382" s="128"/>
      <c r="I382" s="129"/>
      <c r="J382" s="129"/>
      <c r="K382" s="128"/>
      <c r="L382" s="129"/>
      <c r="M382" s="128"/>
      <c r="N382" s="128"/>
      <c r="O382" s="129"/>
      <c r="P382" s="128"/>
      <c r="Q382" s="128"/>
      <c r="R382" s="129"/>
      <c r="S382" s="129"/>
      <c r="T382" s="128"/>
      <c r="U382" s="129"/>
      <c r="V382" s="128"/>
      <c r="W382" s="128"/>
      <c r="X382" s="129"/>
      <c r="Y382" s="128"/>
      <c r="Z382" s="128"/>
      <c r="AA382" s="129"/>
      <c r="AB382" s="129"/>
      <c r="AC382" s="128"/>
      <c r="AD382" s="129"/>
      <c r="AE382" s="128"/>
      <c r="AF382" s="128"/>
      <c r="AG382" s="129"/>
      <c r="AH382" s="128"/>
      <c r="AI382" s="128"/>
      <c r="AJ382" s="129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</row>
    <row r="383">
      <c r="A383" s="38"/>
      <c r="B383" s="38"/>
      <c r="C383" s="38"/>
      <c r="D383" s="38"/>
      <c r="E383" s="38"/>
      <c r="F383" s="38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</row>
    <row r="384">
      <c r="A384" s="48"/>
      <c r="B384" s="38"/>
      <c r="C384" s="38"/>
      <c r="D384" s="48"/>
      <c r="E384" s="48"/>
      <c r="F384" s="48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</row>
    <row r="385">
      <c r="A385" s="114" t="str">
        <f>CONCATENATE(B313," 
",C355)</f>
        <v>Quinta 
Tarde</v>
      </c>
      <c r="B385" s="38"/>
      <c r="C385" s="38"/>
      <c r="D385" s="95">
        <v>0.6458333333333334</v>
      </c>
      <c r="E385" s="95">
        <v>0.6805555555555555</v>
      </c>
      <c r="F385" s="96" t="s">
        <v>20</v>
      </c>
      <c r="G385" s="127" t="str">
        <f>IFERROR(__xludf.DUMMYFUNCTION("""COMPUTED_VALUE""")," ")</f>
        <v> </v>
      </c>
      <c r="H385" s="127" t="str">
        <f>IFERROR(__xludf.DUMMYFUNCTION("""COMPUTED_VALUE""")," ")</f>
        <v> </v>
      </c>
      <c r="I385" s="127" t="str">
        <f>IFERROR(__xludf.DUMMYFUNCTION("""COMPUTED_VALUE""")," ")</f>
        <v> </v>
      </c>
      <c r="J385" s="127" t="str">
        <f>IFERROR(__xludf.DUMMYFUNCTION("""COMPUTED_VALUE""")," ")</f>
        <v> </v>
      </c>
      <c r="K385" s="127" t="str">
        <f>IFERROR(__xludf.DUMMYFUNCTION("""COMPUTED_VALUE""")," ")</f>
        <v> </v>
      </c>
      <c r="L385" s="127" t="str">
        <f>IFERROR(__xludf.DUMMYFUNCTION("""COMPUTED_VALUE""")," ")</f>
        <v> </v>
      </c>
      <c r="M385" s="127" t="str">
        <f>IFERROR(__xludf.DUMMYFUNCTION("""COMPUTED_VALUE""")," ")</f>
        <v> </v>
      </c>
      <c r="N385" s="127" t="str">
        <f>IFERROR(__xludf.DUMMYFUNCTION("""COMPUTED_VALUE""")," ")</f>
        <v> </v>
      </c>
      <c r="O385" s="127" t="str">
        <f>IFERROR(__xludf.DUMMYFUNCTION("""COMPUTED_VALUE""")," ")</f>
        <v> </v>
      </c>
      <c r="P385" s="127" t="str">
        <f>IFERROR(__xludf.DUMMYFUNCTION("""COMPUTED_VALUE""")," ")</f>
        <v> </v>
      </c>
      <c r="Q385" s="127" t="str">
        <f>IFERROR(__xludf.DUMMYFUNCTION("""COMPUTED_VALUE""")," ")</f>
        <v> </v>
      </c>
      <c r="R385" s="127" t="str">
        <f>IFERROR(__xludf.DUMMYFUNCTION("""COMPUTED_VALUE""")," ")</f>
        <v> </v>
      </c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</row>
    <row r="386">
      <c r="A386" s="38"/>
      <c r="B386" s="38"/>
      <c r="C386" s="38"/>
      <c r="D386" s="38"/>
      <c r="E386" s="38"/>
      <c r="F386" s="38"/>
      <c r="G386" s="128"/>
      <c r="H386" s="128"/>
      <c r="I386" s="129"/>
      <c r="J386" s="129"/>
      <c r="K386" s="128"/>
      <c r="L386" s="129"/>
      <c r="M386" s="128"/>
      <c r="N386" s="128"/>
      <c r="O386" s="129"/>
      <c r="P386" s="128"/>
      <c r="Q386" s="128"/>
      <c r="R386" s="129"/>
      <c r="S386" s="129"/>
      <c r="T386" s="128"/>
      <c r="U386" s="129"/>
      <c r="V386" s="128"/>
      <c r="W386" s="128"/>
      <c r="X386" s="129"/>
      <c r="Y386" s="128"/>
      <c r="Z386" s="128"/>
      <c r="AA386" s="129"/>
      <c r="AB386" s="129"/>
      <c r="AC386" s="128"/>
      <c r="AD386" s="129"/>
      <c r="AE386" s="128"/>
      <c r="AF386" s="128"/>
      <c r="AG386" s="129"/>
      <c r="AH386" s="128"/>
      <c r="AI386" s="128"/>
      <c r="AJ386" s="129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</row>
    <row r="387">
      <c r="A387" s="38"/>
      <c r="B387" s="38"/>
      <c r="C387" s="38"/>
      <c r="D387" s="38"/>
      <c r="E387" s="38"/>
      <c r="F387" s="38"/>
      <c r="G387" s="128"/>
      <c r="H387" s="128"/>
      <c r="I387" s="129"/>
      <c r="J387" s="129"/>
      <c r="K387" s="128"/>
      <c r="L387" s="129"/>
      <c r="M387" s="128"/>
      <c r="N387" s="128"/>
      <c r="O387" s="129"/>
      <c r="P387" s="128"/>
      <c r="Q387" s="128"/>
      <c r="R387" s="129"/>
      <c r="S387" s="129"/>
      <c r="T387" s="128"/>
      <c r="U387" s="129"/>
      <c r="V387" s="128"/>
      <c r="W387" s="128"/>
      <c r="X387" s="129"/>
      <c r="Y387" s="128"/>
      <c r="Z387" s="128"/>
      <c r="AA387" s="129"/>
      <c r="AB387" s="129"/>
      <c r="AC387" s="128"/>
      <c r="AD387" s="129"/>
      <c r="AE387" s="128"/>
      <c r="AF387" s="128"/>
      <c r="AG387" s="129"/>
      <c r="AH387" s="128"/>
      <c r="AI387" s="128"/>
      <c r="AJ387" s="129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</row>
    <row r="388">
      <c r="A388" s="38"/>
      <c r="B388" s="38"/>
      <c r="C388" s="38"/>
      <c r="D388" s="38"/>
      <c r="E388" s="38"/>
      <c r="F388" s="38"/>
      <c r="G388" s="128"/>
      <c r="H388" s="128"/>
      <c r="I388" s="129"/>
      <c r="J388" s="129"/>
      <c r="K388" s="128"/>
      <c r="L388" s="129"/>
      <c r="M388" s="128"/>
      <c r="N388" s="128"/>
      <c r="O388" s="129"/>
      <c r="P388" s="128"/>
      <c r="Q388" s="128"/>
      <c r="R388" s="129"/>
      <c r="S388" s="129"/>
      <c r="T388" s="128"/>
      <c r="U388" s="129"/>
      <c r="V388" s="128"/>
      <c r="W388" s="128"/>
      <c r="X388" s="129"/>
      <c r="Y388" s="128"/>
      <c r="Z388" s="128"/>
      <c r="AA388" s="129"/>
      <c r="AB388" s="129"/>
      <c r="AC388" s="128"/>
      <c r="AD388" s="129"/>
      <c r="AE388" s="128"/>
      <c r="AF388" s="128"/>
      <c r="AG388" s="129"/>
      <c r="AH388" s="128"/>
      <c r="AI388" s="128"/>
      <c r="AJ388" s="129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</row>
    <row r="389">
      <c r="A389" s="38"/>
      <c r="B389" s="38"/>
      <c r="C389" s="38"/>
      <c r="D389" s="38"/>
      <c r="E389" s="38"/>
      <c r="F389" s="38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</row>
    <row r="390">
      <c r="A390" s="48"/>
      <c r="B390" s="38"/>
      <c r="C390" s="38"/>
      <c r="D390" s="48"/>
      <c r="E390" s="48"/>
      <c r="F390" s="48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</row>
    <row r="391">
      <c r="A391" s="114" t="str">
        <f>CONCATENATE(B313," 
",C355)</f>
        <v>Quinta 
Tarde</v>
      </c>
      <c r="B391" s="38"/>
      <c r="C391" s="38"/>
      <c r="D391" s="95">
        <v>0.6805555555555555</v>
      </c>
      <c r="E391" s="95">
        <v>0.7152777777777778</v>
      </c>
      <c r="F391" s="96" t="s">
        <v>21</v>
      </c>
      <c r="G391" s="127" t="str">
        <f>IFERROR(__xludf.DUMMYFUNCTION("""COMPUTED_VALUE""")," ")</f>
        <v> </v>
      </c>
      <c r="H391" s="127" t="str">
        <f>IFERROR(__xludf.DUMMYFUNCTION("""COMPUTED_VALUE""")," ")</f>
        <v> </v>
      </c>
      <c r="I391" s="127" t="str">
        <f>IFERROR(__xludf.DUMMYFUNCTION("""COMPUTED_VALUE""")," ")</f>
        <v> </v>
      </c>
      <c r="J391" s="127" t="str">
        <f>IFERROR(__xludf.DUMMYFUNCTION("""COMPUTED_VALUE""")," ")</f>
        <v> </v>
      </c>
      <c r="K391" s="127" t="str">
        <f>IFERROR(__xludf.DUMMYFUNCTION("""COMPUTED_VALUE""")," ")</f>
        <v> </v>
      </c>
      <c r="L391" s="127" t="str">
        <f>IFERROR(__xludf.DUMMYFUNCTION("""COMPUTED_VALUE""")," ")</f>
        <v> </v>
      </c>
      <c r="M391" s="127" t="str">
        <f>IFERROR(__xludf.DUMMYFUNCTION("""COMPUTED_VALUE""")," ")</f>
        <v> </v>
      </c>
      <c r="N391" s="127" t="str">
        <f>IFERROR(__xludf.DUMMYFUNCTION("""COMPUTED_VALUE""")," ")</f>
        <v> </v>
      </c>
      <c r="O391" s="127" t="str">
        <f>IFERROR(__xludf.DUMMYFUNCTION("""COMPUTED_VALUE""")," ")</f>
        <v> </v>
      </c>
      <c r="P391" s="127" t="str">
        <f>IFERROR(__xludf.DUMMYFUNCTION("""COMPUTED_VALUE""")," ")</f>
        <v> </v>
      </c>
      <c r="Q391" s="127" t="str">
        <f>IFERROR(__xludf.DUMMYFUNCTION("""COMPUTED_VALUE""")," ")</f>
        <v> </v>
      </c>
      <c r="R391" s="127" t="str">
        <f>IFERROR(__xludf.DUMMYFUNCTION("""COMPUTED_VALUE""")," ")</f>
        <v> </v>
      </c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</row>
    <row r="392">
      <c r="A392" s="38"/>
      <c r="B392" s="38"/>
      <c r="C392" s="38"/>
      <c r="D392" s="38"/>
      <c r="E392" s="38"/>
      <c r="F392" s="38"/>
      <c r="G392" s="128"/>
      <c r="H392" s="128"/>
      <c r="I392" s="129"/>
      <c r="J392" s="129"/>
      <c r="K392" s="128"/>
      <c r="L392" s="129"/>
      <c r="M392" s="128"/>
      <c r="N392" s="128"/>
      <c r="O392" s="129"/>
      <c r="P392" s="128"/>
      <c r="Q392" s="128"/>
      <c r="R392" s="129"/>
      <c r="S392" s="129"/>
      <c r="T392" s="128"/>
      <c r="U392" s="129"/>
      <c r="V392" s="128"/>
      <c r="W392" s="128"/>
      <c r="X392" s="129"/>
      <c r="Y392" s="128"/>
      <c r="Z392" s="128"/>
      <c r="AA392" s="129"/>
      <c r="AB392" s="129"/>
      <c r="AC392" s="128"/>
      <c r="AD392" s="129"/>
      <c r="AE392" s="128"/>
      <c r="AF392" s="128"/>
      <c r="AG392" s="129"/>
      <c r="AH392" s="128"/>
      <c r="AI392" s="128"/>
      <c r="AJ392" s="129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</row>
    <row r="393">
      <c r="A393" s="38"/>
      <c r="B393" s="38"/>
      <c r="C393" s="38"/>
      <c r="D393" s="38"/>
      <c r="E393" s="38"/>
      <c r="F393" s="38"/>
      <c r="G393" s="128"/>
      <c r="H393" s="128"/>
      <c r="I393" s="129"/>
      <c r="J393" s="129"/>
      <c r="K393" s="128"/>
      <c r="L393" s="129"/>
      <c r="M393" s="128"/>
      <c r="N393" s="128"/>
      <c r="O393" s="129"/>
      <c r="P393" s="128"/>
      <c r="Q393" s="128"/>
      <c r="R393" s="129"/>
      <c r="S393" s="129"/>
      <c r="T393" s="128"/>
      <c r="U393" s="129"/>
      <c r="V393" s="128"/>
      <c r="W393" s="128"/>
      <c r="X393" s="129"/>
      <c r="Y393" s="128"/>
      <c r="Z393" s="128"/>
      <c r="AA393" s="129"/>
      <c r="AB393" s="129"/>
      <c r="AC393" s="128"/>
      <c r="AD393" s="129"/>
      <c r="AE393" s="128"/>
      <c r="AF393" s="128"/>
      <c r="AG393" s="129"/>
      <c r="AH393" s="128"/>
      <c r="AI393" s="128"/>
      <c r="AJ393" s="129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</row>
    <row r="394">
      <c r="A394" s="38"/>
      <c r="B394" s="38"/>
      <c r="C394" s="38"/>
      <c r="D394" s="38"/>
      <c r="E394" s="38"/>
      <c r="F394" s="38"/>
      <c r="G394" s="128"/>
      <c r="H394" s="128"/>
      <c r="I394" s="129"/>
      <c r="J394" s="129"/>
      <c r="K394" s="128"/>
      <c r="L394" s="129"/>
      <c r="M394" s="128"/>
      <c r="N394" s="128"/>
      <c r="O394" s="129"/>
      <c r="P394" s="128"/>
      <c r="Q394" s="128"/>
      <c r="R394" s="129"/>
      <c r="S394" s="129"/>
      <c r="T394" s="128"/>
      <c r="U394" s="129"/>
      <c r="V394" s="128"/>
      <c r="W394" s="128"/>
      <c r="X394" s="129"/>
      <c r="Y394" s="128"/>
      <c r="Z394" s="128"/>
      <c r="AA394" s="129"/>
      <c r="AB394" s="129"/>
      <c r="AC394" s="128"/>
      <c r="AD394" s="129"/>
      <c r="AE394" s="128"/>
      <c r="AF394" s="128"/>
      <c r="AG394" s="129"/>
      <c r="AH394" s="128"/>
      <c r="AI394" s="128"/>
      <c r="AJ394" s="129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</row>
    <row r="395">
      <c r="A395" s="38"/>
      <c r="B395" s="38"/>
      <c r="C395" s="38"/>
      <c r="D395" s="38"/>
      <c r="E395" s="38"/>
      <c r="F395" s="38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</row>
    <row r="396">
      <c r="A396" s="48"/>
      <c r="B396" s="38"/>
      <c r="C396" s="48"/>
      <c r="D396" s="48"/>
      <c r="E396" s="48"/>
      <c r="F396" s="48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</row>
    <row r="397">
      <c r="A397" s="121"/>
      <c r="B397" s="38"/>
      <c r="C397" s="126" t="s">
        <v>37</v>
      </c>
      <c r="D397" s="88">
        <f>E391</f>
        <v>0.7152777778</v>
      </c>
      <c r="E397" s="88">
        <v>0.7152777777777778</v>
      </c>
      <c r="F397" s="89" t="s">
        <v>13</v>
      </c>
      <c r="G397" s="81" t="str">
        <f>IFERROR(__xludf.DUMMYFUNCTION("""COMPUTED_VALUE"""),"Intervalo")</f>
        <v>Intervalo</v>
      </c>
      <c r="H397" s="81" t="str">
        <f>IFERROR(__xludf.DUMMYFUNCTION("""COMPUTED_VALUE"""),"Intervalo")</f>
        <v>Intervalo</v>
      </c>
      <c r="I397" s="81" t="str">
        <f>IFERROR(__xludf.DUMMYFUNCTION("""COMPUTED_VALUE"""),"Intervalo")</f>
        <v>Intervalo</v>
      </c>
      <c r="J397" s="81" t="str">
        <f>IFERROR(__xludf.DUMMYFUNCTION("""COMPUTED_VALUE"""),"Intervalo")</f>
        <v>Intervalo</v>
      </c>
      <c r="K397" s="81"/>
      <c r="L397" s="81" t="str">
        <f>IFERROR(__xludf.DUMMYFUNCTION("""COMPUTED_VALUE"""),"Intervalo")</f>
        <v>Intervalo</v>
      </c>
      <c r="M397" s="81" t="str">
        <f>IFERROR(__xludf.DUMMYFUNCTION("""COMPUTED_VALUE"""),"Intervalo")</f>
        <v>Intervalo</v>
      </c>
      <c r="N397" s="81"/>
      <c r="O397" s="130" t="str">
        <f>IFERROR(__xludf.DUMMYFUNCTION("""COMPUTED_VALUE"""),"Intervalo")</f>
        <v>Intervalo</v>
      </c>
      <c r="P397" s="81" t="str">
        <f>IFERROR(__xludf.DUMMYFUNCTION("""COMPUTED_VALUE"""),"Intervalo")</f>
        <v>Intervalo</v>
      </c>
      <c r="Q397" s="81"/>
      <c r="R397" s="81" t="str">
        <f>IFERROR(__xludf.DUMMYFUNCTION("""COMPUTED_VALUE"""),"Intervalo")</f>
        <v>Intervalo</v>
      </c>
      <c r="S397" s="81"/>
      <c r="T397" s="81"/>
      <c r="U397" s="81"/>
      <c r="V397" s="81"/>
      <c r="W397" s="81"/>
      <c r="X397" s="130"/>
      <c r="Y397" s="81"/>
      <c r="Z397" s="81"/>
      <c r="AA397" s="81"/>
      <c r="AB397" s="81"/>
      <c r="AC397" s="81"/>
      <c r="AD397" s="81"/>
      <c r="AE397" s="81"/>
      <c r="AF397" s="81"/>
      <c r="AG397" s="130"/>
      <c r="AH397" s="81"/>
      <c r="AI397" s="81"/>
      <c r="AJ397" s="81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</row>
    <row r="398">
      <c r="A398" s="121"/>
      <c r="B398" s="38"/>
      <c r="C398" s="38"/>
      <c r="D398" s="90"/>
      <c r="E398" s="90"/>
      <c r="F398" s="91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</row>
    <row r="399">
      <c r="A399" s="121"/>
      <c r="B399" s="38"/>
      <c r="C399" s="38"/>
      <c r="D399" s="90"/>
      <c r="E399" s="90"/>
      <c r="F399" s="91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</row>
    <row r="400">
      <c r="A400" s="121"/>
      <c r="B400" s="38"/>
      <c r="C400" s="38"/>
      <c r="D400" s="90"/>
      <c r="E400" s="90"/>
      <c r="F400" s="91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</row>
    <row r="401">
      <c r="A401" s="121"/>
      <c r="B401" s="38"/>
      <c r="C401" s="38"/>
      <c r="D401" s="90"/>
      <c r="E401" s="90"/>
      <c r="F401" s="91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</row>
    <row r="402">
      <c r="A402" s="121"/>
      <c r="B402" s="38"/>
      <c r="C402" s="38"/>
      <c r="D402" s="90"/>
      <c r="E402" s="90"/>
      <c r="F402" s="91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</row>
    <row r="403">
      <c r="A403" s="124" t="str">
        <f>CONCATENATE(B313," 
",C397)</f>
        <v>Quinta 
EXTRA</v>
      </c>
      <c r="B403" s="38"/>
      <c r="C403" s="38"/>
      <c r="D403" s="95">
        <f>E391</f>
        <v>0.7152777778</v>
      </c>
      <c r="E403" s="95">
        <v>0.75</v>
      </c>
      <c r="F403" s="96" t="s">
        <v>22</v>
      </c>
      <c r="G403" s="127" t="str">
        <f>IFERROR(__xludf.DUMMYFUNCTION("""COMPUTED_VALUE""")," ")</f>
        <v> </v>
      </c>
      <c r="H403" s="127" t="str">
        <f>IFERROR(__xludf.DUMMYFUNCTION("""COMPUTED_VALUE""")," ")</f>
        <v> </v>
      </c>
      <c r="I403" s="127" t="str">
        <f>IFERROR(__xludf.DUMMYFUNCTION("""COMPUTED_VALUE""")," ")</f>
        <v> </v>
      </c>
      <c r="J403" s="127" t="str">
        <f>IFERROR(__xludf.DUMMYFUNCTION("""COMPUTED_VALUE""")," ")</f>
        <v> </v>
      </c>
      <c r="K403" s="127" t="str">
        <f>IFERROR(__xludf.DUMMYFUNCTION("""COMPUTED_VALUE""")," ")</f>
        <v> </v>
      </c>
      <c r="L403" s="127" t="str">
        <f>IFERROR(__xludf.DUMMYFUNCTION("""COMPUTED_VALUE""")," ")</f>
        <v> </v>
      </c>
      <c r="M403" s="127" t="str">
        <f>IFERROR(__xludf.DUMMYFUNCTION("""COMPUTED_VALUE""")," ")</f>
        <v> </v>
      </c>
      <c r="N403" s="127" t="str">
        <f>IFERROR(__xludf.DUMMYFUNCTION("""COMPUTED_VALUE""")," ")</f>
        <v> </v>
      </c>
      <c r="O403" s="127" t="str">
        <f>IFERROR(__xludf.DUMMYFUNCTION("""COMPUTED_VALUE""")," ")</f>
        <v> </v>
      </c>
      <c r="P403" s="127" t="str">
        <f>IFERROR(__xludf.DUMMYFUNCTION("""COMPUTED_VALUE""")," ")</f>
        <v> </v>
      </c>
      <c r="Q403" s="127" t="str">
        <f>IFERROR(__xludf.DUMMYFUNCTION("""COMPUTED_VALUE""")," ")</f>
        <v> </v>
      </c>
      <c r="R403" s="127" t="str">
        <f>IFERROR(__xludf.DUMMYFUNCTION("""COMPUTED_VALUE""")," ")</f>
        <v> </v>
      </c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</row>
    <row r="404">
      <c r="A404" s="38"/>
      <c r="B404" s="38"/>
      <c r="C404" s="38"/>
      <c r="D404" s="38"/>
      <c r="E404" s="38"/>
      <c r="F404" s="38"/>
      <c r="G404" s="128"/>
      <c r="H404" s="128"/>
      <c r="I404" s="129"/>
      <c r="J404" s="129"/>
      <c r="K404" s="128"/>
      <c r="L404" s="129"/>
      <c r="M404" s="128"/>
      <c r="N404" s="128"/>
      <c r="O404" s="129"/>
      <c r="P404" s="128"/>
      <c r="Q404" s="128"/>
      <c r="R404" s="129"/>
      <c r="S404" s="129"/>
      <c r="T404" s="128"/>
      <c r="U404" s="129"/>
      <c r="V404" s="128"/>
      <c r="W404" s="128"/>
      <c r="X404" s="129"/>
      <c r="Y404" s="128"/>
      <c r="Z404" s="128"/>
      <c r="AA404" s="129"/>
      <c r="AB404" s="129"/>
      <c r="AC404" s="128"/>
      <c r="AD404" s="129"/>
      <c r="AE404" s="128"/>
      <c r="AF404" s="128"/>
      <c r="AG404" s="129"/>
      <c r="AH404" s="128"/>
      <c r="AI404" s="128"/>
      <c r="AJ404" s="129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</row>
    <row r="405">
      <c r="A405" s="38"/>
      <c r="B405" s="38"/>
      <c r="C405" s="38"/>
      <c r="D405" s="38"/>
      <c r="E405" s="38"/>
      <c r="F405" s="38"/>
      <c r="G405" s="128"/>
      <c r="H405" s="128"/>
      <c r="I405" s="129"/>
      <c r="J405" s="129"/>
      <c r="K405" s="128"/>
      <c r="L405" s="129"/>
      <c r="M405" s="128"/>
      <c r="N405" s="128"/>
      <c r="O405" s="129"/>
      <c r="P405" s="128"/>
      <c r="Q405" s="128"/>
      <c r="R405" s="129"/>
      <c r="S405" s="129"/>
      <c r="T405" s="128"/>
      <c r="U405" s="129"/>
      <c r="V405" s="128"/>
      <c r="W405" s="128"/>
      <c r="X405" s="129"/>
      <c r="Y405" s="128"/>
      <c r="Z405" s="128"/>
      <c r="AA405" s="129"/>
      <c r="AB405" s="129"/>
      <c r="AC405" s="128"/>
      <c r="AD405" s="129"/>
      <c r="AE405" s="128"/>
      <c r="AF405" s="128"/>
      <c r="AG405" s="129"/>
      <c r="AH405" s="128"/>
      <c r="AI405" s="128"/>
      <c r="AJ405" s="129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</row>
    <row r="406">
      <c r="A406" s="38"/>
      <c r="B406" s="38"/>
      <c r="C406" s="38"/>
      <c r="D406" s="38"/>
      <c r="E406" s="38"/>
      <c r="F406" s="38"/>
      <c r="G406" s="128"/>
      <c r="H406" s="128"/>
      <c r="I406" s="129"/>
      <c r="J406" s="129"/>
      <c r="K406" s="128"/>
      <c r="L406" s="129"/>
      <c r="M406" s="128"/>
      <c r="N406" s="128"/>
      <c r="O406" s="129"/>
      <c r="P406" s="128"/>
      <c r="Q406" s="128"/>
      <c r="R406" s="129"/>
      <c r="S406" s="129"/>
      <c r="T406" s="128"/>
      <c r="U406" s="129"/>
      <c r="V406" s="128"/>
      <c r="W406" s="128"/>
      <c r="X406" s="129"/>
      <c r="Y406" s="128"/>
      <c r="Z406" s="128"/>
      <c r="AA406" s="129"/>
      <c r="AB406" s="129"/>
      <c r="AC406" s="128"/>
      <c r="AD406" s="129"/>
      <c r="AE406" s="128"/>
      <c r="AF406" s="128"/>
      <c r="AG406" s="129"/>
      <c r="AH406" s="128"/>
      <c r="AI406" s="128"/>
      <c r="AJ406" s="129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</row>
    <row r="407">
      <c r="A407" s="38"/>
      <c r="B407" s="38"/>
      <c r="C407" s="38"/>
      <c r="D407" s="38"/>
      <c r="E407" s="38"/>
      <c r="F407" s="38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</row>
    <row r="408">
      <c r="A408" s="48"/>
      <c r="B408" s="38"/>
      <c r="C408" s="38"/>
      <c r="D408" s="48"/>
      <c r="E408" s="48"/>
      <c r="F408" s="48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</row>
    <row r="409">
      <c r="A409" s="124" t="str">
        <f>CONCATENATE(B313," 
",C397)</f>
        <v>Quinta 
EXTRA</v>
      </c>
      <c r="B409" s="38"/>
      <c r="C409" s="38"/>
      <c r="D409" s="95">
        <f>E403</f>
        <v>0.75</v>
      </c>
      <c r="E409" s="95">
        <v>0.7847222222222222</v>
      </c>
      <c r="F409" s="96" t="s">
        <v>23</v>
      </c>
      <c r="G409" s="127" t="str">
        <f>IFERROR(__xludf.DUMMYFUNCTION("""COMPUTED_VALUE""")," ")</f>
        <v> </v>
      </c>
      <c r="H409" s="127" t="str">
        <f>IFERROR(__xludf.DUMMYFUNCTION("""COMPUTED_VALUE""")," ")</f>
        <v> </v>
      </c>
      <c r="I409" s="127" t="str">
        <f>IFERROR(__xludf.DUMMYFUNCTION("""COMPUTED_VALUE""")," ")</f>
        <v> </v>
      </c>
      <c r="J409" s="127" t="str">
        <f>IFERROR(__xludf.DUMMYFUNCTION("""COMPUTED_VALUE""")," ")</f>
        <v> </v>
      </c>
      <c r="K409" s="127" t="str">
        <f>IFERROR(__xludf.DUMMYFUNCTION("""COMPUTED_VALUE""")," ")</f>
        <v> </v>
      </c>
      <c r="L409" s="127" t="str">
        <f>IFERROR(__xludf.DUMMYFUNCTION("""COMPUTED_VALUE""")," ")</f>
        <v> </v>
      </c>
      <c r="M409" s="127" t="str">
        <f>IFERROR(__xludf.DUMMYFUNCTION("""COMPUTED_VALUE""")," ")</f>
        <v> </v>
      </c>
      <c r="N409" s="127" t="str">
        <f>IFERROR(__xludf.DUMMYFUNCTION("""COMPUTED_VALUE""")," ")</f>
        <v> </v>
      </c>
      <c r="O409" s="127" t="str">
        <f>IFERROR(__xludf.DUMMYFUNCTION("""COMPUTED_VALUE""")," ")</f>
        <v> </v>
      </c>
      <c r="P409" s="127" t="str">
        <f>IFERROR(__xludf.DUMMYFUNCTION("""COMPUTED_VALUE""")," ")</f>
        <v> </v>
      </c>
      <c r="Q409" s="127" t="str">
        <f>IFERROR(__xludf.DUMMYFUNCTION("""COMPUTED_VALUE""")," ")</f>
        <v> </v>
      </c>
      <c r="R409" s="127" t="str">
        <f>IFERROR(__xludf.DUMMYFUNCTION("""COMPUTED_VALUE""")," ")</f>
        <v> </v>
      </c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</row>
    <row r="410">
      <c r="A410" s="38"/>
      <c r="B410" s="38"/>
      <c r="C410" s="38"/>
      <c r="D410" s="38"/>
      <c r="E410" s="38"/>
      <c r="F410" s="38"/>
      <c r="G410" s="128"/>
      <c r="H410" s="128"/>
      <c r="I410" s="129"/>
      <c r="J410" s="129"/>
      <c r="K410" s="128"/>
      <c r="L410" s="129"/>
      <c r="M410" s="128"/>
      <c r="N410" s="128"/>
      <c r="O410" s="129"/>
      <c r="P410" s="128"/>
      <c r="Q410" s="128"/>
      <c r="R410" s="129"/>
      <c r="S410" s="129"/>
      <c r="T410" s="128"/>
      <c r="U410" s="129"/>
      <c r="V410" s="128"/>
      <c r="W410" s="128"/>
      <c r="X410" s="129"/>
      <c r="Y410" s="128"/>
      <c r="Z410" s="128"/>
      <c r="AA410" s="129"/>
      <c r="AB410" s="129"/>
      <c r="AC410" s="128"/>
      <c r="AD410" s="129"/>
      <c r="AE410" s="128"/>
      <c r="AF410" s="128"/>
      <c r="AG410" s="129"/>
      <c r="AH410" s="128"/>
      <c r="AI410" s="128"/>
      <c r="AJ410" s="129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</row>
    <row r="411">
      <c r="A411" s="38"/>
      <c r="B411" s="38"/>
      <c r="C411" s="38"/>
      <c r="D411" s="38"/>
      <c r="E411" s="38"/>
      <c r="F411" s="38"/>
      <c r="G411" s="128"/>
      <c r="H411" s="128"/>
      <c r="I411" s="129"/>
      <c r="J411" s="129"/>
      <c r="K411" s="128"/>
      <c r="L411" s="129"/>
      <c r="M411" s="128"/>
      <c r="N411" s="128"/>
      <c r="O411" s="129"/>
      <c r="P411" s="128"/>
      <c r="Q411" s="128"/>
      <c r="R411" s="129"/>
      <c r="S411" s="129"/>
      <c r="T411" s="128"/>
      <c r="U411" s="129"/>
      <c r="V411" s="128"/>
      <c r="W411" s="128"/>
      <c r="X411" s="129"/>
      <c r="Y411" s="128"/>
      <c r="Z411" s="128"/>
      <c r="AA411" s="129"/>
      <c r="AB411" s="129"/>
      <c r="AC411" s="128"/>
      <c r="AD411" s="129"/>
      <c r="AE411" s="128"/>
      <c r="AF411" s="128"/>
      <c r="AG411" s="129"/>
      <c r="AH411" s="128"/>
      <c r="AI411" s="128"/>
      <c r="AJ411" s="129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</row>
    <row r="412">
      <c r="A412" s="38"/>
      <c r="B412" s="38"/>
      <c r="C412" s="38"/>
      <c r="D412" s="38"/>
      <c r="E412" s="38"/>
      <c r="F412" s="38"/>
      <c r="G412" s="128"/>
      <c r="H412" s="128"/>
      <c r="I412" s="129"/>
      <c r="J412" s="129"/>
      <c r="K412" s="128"/>
      <c r="L412" s="129"/>
      <c r="M412" s="128"/>
      <c r="N412" s="128"/>
      <c r="O412" s="129"/>
      <c r="P412" s="128"/>
      <c r="Q412" s="128"/>
      <c r="R412" s="129"/>
      <c r="S412" s="129"/>
      <c r="T412" s="128"/>
      <c r="U412" s="129"/>
      <c r="V412" s="128"/>
      <c r="W412" s="128"/>
      <c r="X412" s="129"/>
      <c r="Y412" s="128"/>
      <c r="Z412" s="128"/>
      <c r="AA412" s="129"/>
      <c r="AB412" s="129"/>
      <c r="AC412" s="128"/>
      <c r="AD412" s="129"/>
      <c r="AE412" s="128"/>
      <c r="AF412" s="128"/>
      <c r="AG412" s="129"/>
      <c r="AH412" s="128"/>
      <c r="AI412" s="128"/>
      <c r="AJ412" s="129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</row>
    <row r="413">
      <c r="A413" s="38"/>
      <c r="B413" s="38"/>
      <c r="C413" s="38"/>
      <c r="D413" s="38"/>
      <c r="E413" s="38"/>
      <c r="F413" s="38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</row>
    <row r="414">
      <c r="A414" s="48"/>
      <c r="B414" s="48"/>
      <c r="C414" s="48"/>
      <c r="D414" s="48"/>
      <c r="E414" s="48"/>
      <c r="F414" s="48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</row>
    <row r="415">
      <c r="A415" s="121"/>
      <c r="B415" s="121"/>
      <c r="C415" s="121"/>
      <c r="D415" s="125"/>
      <c r="E415" s="125"/>
      <c r="F415" s="125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</row>
    <row r="416">
      <c r="A416" s="114" t="str">
        <f>CONCATENATE(B416," 
",C416)</f>
        <v>Sexta 
Manhã</v>
      </c>
      <c r="B416" s="115" t="s">
        <v>41</v>
      </c>
      <c r="C416" s="115" t="s">
        <v>35</v>
      </c>
      <c r="D416" s="93">
        <v>0.3125</v>
      </c>
      <c r="E416" s="93">
        <v>0.3472222222222222</v>
      </c>
      <c r="F416" s="94" t="s">
        <v>10</v>
      </c>
      <c r="G416" s="118" t="str">
        <f>IFERROR(__xludf.DUMMYFUNCTION("""COMPUTED_VALUE"""),"Eletricidade Básica")</f>
        <v>Eletricidade Básica</v>
      </c>
      <c r="H416" s="118" t="str">
        <f>IFERROR(__xludf.DUMMYFUNCTION("""COMPUTED_VALUE""")," ")</f>
        <v> </v>
      </c>
      <c r="I416" s="118" t="str">
        <f>IFERROR(__xludf.DUMMYFUNCTION("""COMPUTED_VALUE""")," ")</f>
        <v> </v>
      </c>
      <c r="J416" s="118" t="str">
        <f>IFERROR(__xludf.DUMMYFUNCTION("""COMPUTED_VALUE""")," ")</f>
        <v> </v>
      </c>
      <c r="K416" s="118" t="str">
        <f>IFERROR(__xludf.DUMMYFUNCTION("""COMPUTED_VALUE""")," ")</f>
        <v> </v>
      </c>
      <c r="L416" s="118" t="str">
        <f>IFERROR(__xludf.DUMMYFUNCTION("""COMPUTED_VALUE""")," ")</f>
        <v> </v>
      </c>
      <c r="M416" s="118" t="str">
        <f>IFERROR(__xludf.DUMMYFUNCTION("""COMPUTED_VALUE"""),"Prog.o p/ Disp. Móveis e Seg. em IoT")</f>
        <v>Prog.o p/ Disp. Móveis e Seg. em IoT</v>
      </c>
      <c r="N416" s="118" t="str">
        <f>IFERROR(__xludf.DUMMYFUNCTION("""COMPUTED_VALUE""")," ")</f>
        <v> </v>
      </c>
      <c r="O416" s="118" t="str">
        <f>IFERROR(__xludf.DUMMYFUNCTION("""COMPUTED_VALUE""")," ")</f>
        <v> </v>
      </c>
      <c r="P416" s="118" t="str">
        <f>IFERROR(__xludf.DUMMYFUNCTION("""COMPUTED_VALUE""")," ")</f>
        <v> </v>
      </c>
      <c r="Q416" s="118" t="str">
        <f>IFERROR(__xludf.DUMMYFUNCTION("""COMPUTED_VALUE""")," ")</f>
        <v> </v>
      </c>
      <c r="R416" s="118" t="str">
        <f>IFERROR(__xludf.DUMMYFUNCTION("""COMPUTED_VALUE""")," ")</f>
        <v> </v>
      </c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</row>
    <row r="417">
      <c r="A417" s="38"/>
      <c r="B417" s="38"/>
      <c r="C417" s="38"/>
      <c r="D417" s="38"/>
      <c r="E417" s="38"/>
      <c r="F417" s="38"/>
      <c r="G417" s="119" t="str">
        <f>IFERROR(__xludf.DUMMYFUNCTION("""COMPUTED_VALUE"""),"Nei")</f>
        <v>Nei</v>
      </c>
      <c r="H417" s="119"/>
      <c r="I417" s="120"/>
      <c r="J417" s="120"/>
      <c r="K417" s="119"/>
      <c r="L417" s="120"/>
      <c r="M417" s="119" t="str">
        <f>IFERROR(__xludf.DUMMYFUNCTION("""COMPUTED_VALUE"""),"Emerson")</f>
        <v>Emerson</v>
      </c>
      <c r="N417" s="119"/>
      <c r="O417" s="120"/>
      <c r="P417" s="119"/>
      <c r="Q417" s="119"/>
      <c r="R417" s="120"/>
      <c r="S417" s="120"/>
      <c r="T417" s="119"/>
      <c r="U417" s="120"/>
      <c r="V417" s="119"/>
      <c r="W417" s="119"/>
      <c r="X417" s="120"/>
      <c r="Y417" s="119"/>
      <c r="Z417" s="119"/>
      <c r="AA417" s="120"/>
      <c r="AB417" s="120"/>
      <c r="AC417" s="119"/>
      <c r="AD417" s="120"/>
      <c r="AE417" s="119"/>
      <c r="AF417" s="119"/>
      <c r="AG417" s="120"/>
      <c r="AH417" s="119"/>
      <c r="AI417" s="119"/>
      <c r="AJ417" s="120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</row>
    <row r="418">
      <c r="A418" s="38"/>
      <c r="B418" s="38"/>
      <c r="C418" s="38"/>
      <c r="D418" s="38"/>
      <c r="E418" s="38"/>
      <c r="F418" s="38"/>
      <c r="G418" s="119"/>
      <c r="H418" s="120"/>
      <c r="I418" s="120"/>
      <c r="J418" s="120"/>
      <c r="K418" s="120"/>
      <c r="L418" s="120"/>
      <c r="M418" s="119"/>
      <c r="N418" s="120"/>
      <c r="O418" s="120"/>
      <c r="P418" s="119"/>
      <c r="Q418" s="120"/>
      <c r="R418" s="120"/>
      <c r="S418" s="120"/>
      <c r="T418" s="120"/>
      <c r="U418" s="120"/>
      <c r="V418" s="119"/>
      <c r="W418" s="120"/>
      <c r="X418" s="120"/>
      <c r="Y418" s="119"/>
      <c r="Z418" s="120"/>
      <c r="AA418" s="120"/>
      <c r="AB418" s="120"/>
      <c r="AC418" s="120"/>
      <c r="AD418" s="120"/>
      <c r="AE418" s="119"/>
      <c r="AF418" s="120"/>
      <c r="AG418" s="120"/>
      <c r="AH418" s="119"/>
      <c r="AI418" s="120"/>
      <c r="AJ418" s="120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</row>
    <row r="419">
      <c r="A419" s="38"/>
      <c r="B419" s="38"/>
      <c r="C419" s="38"/>
      <c r="D419" s="38"/>
      <c r="E419" s="38"/>
      <c r="F419" s="38"/>
      <c r="G419" s="119"/>
      <c r="H419" s="120"/>
      <c r="I419" s="120"/>
      <c r="J419" s="120"/>
      <c r="K419" s="120"/>
      <c r="L419" s="120"/>
      <c r="M419" s="119"/>
      <c r="N419" s="120"/>
      <c r="O419" s="120"/>
      <c r="P419" s="119"/>
      <c r="Q419" s="120"/>
      <c r="R419" s="120"/>
      <c r="S419" s="120"/>
      <c r="T419" s="120"/>
      <c r="U419" s="120"/>
      <c r="V419" s="119"/>
      <c r="W419" s="120"/>
      <c r="X419" s="120"/>
      <c r="Y419" s="119"/>
      <c r="Z419" s="120"/>
      <c r="AA419" s="120"/>
      <c r="AB419" s="120"/>
      <c r="AC419" s="120"/>
      <c r="AD419" s="120"/>
      <c r="AE419" s="119"/>
      <c r="AF419" s="120"/>
      <c r="AG419" s="120"/>
      <c r="AH419" s="119"/>
      <c r="AI419" s="120"/>
      <c r="AJ419" s="120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</row>
    <row r="420">
      <c r="A420" s="38"/>
      <c r="B420" s="38"/>
      <c r="C420" s="38"/>
      <c r="D420" s="38"/>
      <c r="E420" s="38"/>
      <c r="F420" s="38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</row>
    <row r="421">
      <c r="A421" s="48"/>
      <c r="B421" s="38"/>
      <c r="C421" s="38"/>
      <c r="D421" s="48"/>
      <c r="E421" s="48"/>
      <c r="F421" s="48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</row>
    <row r="422">
      <c r="A422" s="114" t="str">
        <f>CONCATENATE(B416," 
",C416)</f>
        <v>Sexta 
Manhã</v>
      </c>
      <c r="B422" s="38"/>
      <c r="C422" s="38"/>
      <c r="D422" s="93">
        <v>0.3472222222222222</v>
      </c>
      <c r="E422" s="93">
        <v>0.3819444444444444</v>
      </c>
      <c r="F422" s="94" t="s">
        <v>11</v>
      </c>
      <c r="G422" s="118" t="str">
        <f>IFERROR(__xludf.DUMMYFUNCTION("""COMPUTED_VALUE"""),"Eletricidade Básica")</f>
        <v>Eletricidade Básica</v>
      </c>
      <c r="H422" s="118" t="str">
        <f>IFERROR(__xludf.DUMMYFUNCTION("""COMPUTED_VALUE""")," ")</f>
        <v> </v>
      </c>
      <c r="I422" s="118" t="str">
        <f>IFERROR(__xludf.DUMMYFUNCTION("""COMPUTED_VALUE""")," ")</f>
        <v> </v>
      </c>
      <c r="J422" s="118" t="str">
        <f>IFERROR(__xludf.DUMMYFUNCTION("""COMPUTED_VALUE""")," ")</f>
        <v> </v>
      </c>
      <c r="K422" s="118" t="str">
        <f>IFERROR(__xludf.DUMMYFUNCTION("""COMPUTED_VALUE""")," ")</f>
        <v> </v>
      </c>
      <c r="L422" s="118" t="str">
        <f>IFERROR(__xludf.DUMMYFUNCTION("""COMPUTED_VALUE""")," ")</f>
        <v> </v>
      </c>
      <c r="M422" s="118" t="str">
        <f>IFERROR(__xludf.DUMMYFUNCTION("""COMPUTED_VALUE"""),"Prog.o p/ Disp. Móveis e Seg. em IoT")</f>
        <v>Prog.o p/ Disp. Móveis e Seg. em IoT</v>
      </c>
      <c r="N422" s="118" t="str">
        <f>IFERROR(__xludf.DUMMYFUNCTION("""COMPUTED_VALUE""")," ")</f>
        <v> </v>
      </c>
      <c r="O422" s="118" t="str">
        <f>IFERROR(__xludf.DUMMYFUNCTION("""COMPUTED_VALUE""")," ")</f>
        <v> </v>
      </c>
      <c r="P422" s="118" t="str">
        <f>IFERROR(__xludf.DUMMYFUNCTION("""COMPUTED_VALUE""")," ")</f>
        <v> </v>
      </c>
      <c r="Q422" s="118" t="str">
        <f>IFERROR(__xludf.DUMMYFUNCTION("""COMPUTED_VALUE""")," ")</f>
        <v> </v>
      </c>
      <c r="R422" s="118" t="str">
        <f>IFERROR(__xludf.DUMMYFUNCTION("""COMPUTED_VALUE""")," ")</f>
        <v> </v>
      </c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</row>
    <row r="423">
      <c r="A423" s="38"/>
      <c r="B423" s="38"/>
      <c r="C423" s="38"/>
      <c r="D423" s="38"/>
      <c r="E423" s="38"/>
      <c r="F423" s="38"/>
      <c r="G423" s="119" t="str">
        <f>IFERROR(__xludf.DUMMYFUNCTION("""COMPUTED_VALUE"""),"Nei")</f>
        <v>Nei</v>
      </c>
      <c r="H423" s="119"/>
      <c r="I423" s="120"/>
      <c r="J423" s="120"/>
      <c r="K423" s="119"/>
      <c r="L423" s="120"/>
      <c r="M423" s="119" t="str">
        <f>IFERROR(__xludf.DUMMYFUNCTION("""COMPUTED_VALUE"""),"Emerson")</f>
        <v>Emerson</v>
      </c>
      <c r="N423" s="119"/>
      <c r="O423" s="120"/>
      <c r="P423" s="119"/>
      <c r="Q423" s="119"/>
      <c r="R423" s="120"/>
      <c r="S423" s="120"/>
      <c r="T423" s="119"/>
      <c r="U423" s="120"/>
      <c r="V423" s="119"/>
      <c r="W423" s="119"/>
      <c r="X423" s="120"/>
      <c r="Y423" s="119"/>
      <c r="Z423" s="119"/>
      <c r="AA423" s="120"/>
      <c r="AB423" s="120"/>
      <c r="AC423" s="119"/>
      <c r="AD423" s="120"/>
      <c r="AE423" s="119"/>
      <c r="AF423" s="119"/>
      <c r="AG423" s="120"/>
      <c r="AH423" s="119"/>
      <c r="AI423" s="119"/>
      <c r="AJ423" s="120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</row>
    <row r="424">
      <c r="A424" s="38"/>
      <c r="B424" s="38"/>
      <c r="C424" s="38"/>
      <c r="D424" s="38"/>
      <c r="E424" s="38"/>
      <c r="F424" s="38"/>
      <c r="G424" s="119"/>
      <c r="H424" s="120"/>
      <c r="I424" s="120"/>
      <c r="J424" s="120"/>
      <c r="K424" s="120"/>
      <c r="L424" s="120"/>
      <c r="M424" s="119"/>
      <c r="N424" s="120"/>
      <c r="O424" s="120"/>
      <c r="P424" s="119"/>
      <c r="Q424" s="120"/>
      <c r="R424" s="120"/>
      <c r="S424" s="120"/>
      <c r="T424" s="120"/>
      <c r="U424" s="120"/>
      <c r="V424" s="119"/>
      <c r="W424" s="120"/>
      <c r="X424" s="120"/>
      <c r="Y424" s="119"/>
      <c r="Z424" s="120"/>
      <c r="AA424" s="120"/>
      <c r="AB424" s="120"/>
      <c r="AC424" s="120"/>
      <c r="AD424" s="120"/>
      <c r="AE424" s="119"/>
      <c r="AF424" s="120"/>
      <c r="AG424" s="120"/>
      <c r="AH424" s="119"/>
      <c r="AI424" s="120"/>
      <c r="AJ424" s="120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</row>
    <row r="425">
      <c r="A425" s="38"/>
      <c r="B425" s="38"/>
      <c r="C425" s="38"/>
      <c r="D425" s="38"/>
      <c r="E425" s="38"/>
      <c r="F425" s="38"/>
      <c r="G425" s="119"/>
      <c r="H425" s="120"/>
      <c r="I425" s="120"/>
      <c r="J425" s="120"/>
      <c r="K425" s="120"/>
      <c r="L425" s="120"/>
      <c r="M425" s="119"/>
      <c r="N425" s="120"/>
      <c r="O425" s="120"/>
      <c r="P425" s="119"/>
      <c r="Q425" s="120"/>
      <c r="R425" s="120"/>
      <c r="S425" s="120"/>
      <c r="T425" s="120"/>
      <c r="U425" s="120"/>
      <c r="V425" s="119"/>
      <c r="W425" s="120"/>
      <c r="X425" s="120"/>
      <c r="Y425" s="119"/>
      <c r="Z425" s="120"/>
      <c r="AA425" s="120"/>
      <c r="AB425" s="120"/>
      <c r="AC425" s="120"/>
      <c r="AD425" s="120"/>
      <c r="AE425" s="119"/>
      <c r="AF425" s="120"/>
      <c r="AG425" s="120"/>
      <c r="AH425" s="119"/>
      <c r="AI425" s="120"/>
      <c r="AJ425" s="120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</row>
    <row r="426">
      <c r="A426" s="38"/>
      <c r="B426" s="38"/>
      <c r="C426" s="38"/>
      <c r="D426" s="38"/>
      <c r="E426" s="38"/>
      <c r="F426" s="38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</row>
    <row r="427">
      <c r="A427" s="48"/>
      <c r="B427" s="38"/>
      <c r="C427" s="38"/>
      <c r="D427" s="48"/>
      <c r="E427" s="48"/>
      <c r="F427" s="48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</row>
    <row r="428">
      <c r="A428" s="114" t="str">
        <f>CONCATENATE(B416," 
",C416)</f>
        <v>Sexta 
Manhã</v>
      </c>
      <c r="B428" s="38"/>
      <c r="C428" s="38"/>
      <c r="D428" s="93">
        <v>0.3819444444444444</v>
      </c>
      <c r="E428" s="93">
        <v>0.4166666666666667</v>
      </c>
      <c r="F428" s="94" t="s">
        <v>12</v>
      </c>
      <c r="G428" s="118" t="str">
        <f>IFERROR(__xludf.DUMMYFUNCTION("""COMPUTED_VALUE"""),"Eletricidade Básica")</f>
        <v>Eletricidade Básica</v>
      </c>
      <c r="H428" s="118" t="str">
        <f>IFERROR(__xludf.DUMMYFUNCTION("""COMPUTED_VALUE""")," ")</f>
        <v> </v>
      </c>
      <c r="I428" s="118" t="str">
        <f>IFERROR(__xludf.DUMMYFUNCTION("""COMPUTED_VALUE""")," ")</f>
        <v> </v>
      </c>
      <c r="J428" s="118" t="str">
        <f>IFERROR(__xludf.DUMMYFUNCTION("""COMPUTED_VALUE""")," ")</f>
        <v> </v>
      </c>
      <c r="K428" s="118" t="str">
        <f>IFERROR(__xludf.DUMMYFUNCTION("""COMPUTED_VALUE""")," ")</f>
        <v> </v>
      </c>
      <c r="L428" s="118" t="str">
        <f>IFERROR(__xludf.DUMMYFUNCTION("""COMPUTED_VALUE""")," ")</f>
        <v> </v>
      </c>
      <c r="M428" s="118" t="str">
        <f>IFERROR(__xludf.DUMMYFUNCTION("""COMPUTED_VALUE"""),"Prog.o p/ Disp. Móveis e Seg. em IoT")</f>
        <v>Prog.o p/ Disp. Móveis e Seg. em IoT</v>
      </c>
      <c r="N428" s="118" t="str">
        <f>IFERROR(__xludf.DUMMYFUNCTION("""COMPUTED_VALUE""")," ")</f>
        <v> </v>
      </c>
      <c r="O428" s="118" t="str">
        <f>IFERROR(__xludf.DUMMYFUNCTION("""COMPUTED_VALUE""")," ")</f>
        <v> </v>
      </c>
      <c r="P428" s="118" t="str">
        <f>IFERROR(__xludf.DUMMYFUNCTION("""COMPUTED_VALUE""")," ")</f>
        <v> </v>
      </c>
      <c r="Q428" s="118" t="str">
        <f>IFERROR(__xludf.DUMMYFUNCTION("""COMPUTED_VALUE""")," ")</f>
        <v> </v>
      </c>
      <c r="R428" s="118" t="str">
        <f>IFERROR(__xludf.DUMMYFUNCTION("""COMPUTED_VALUE""")," ")</f>
        <v> </v>
      </c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</row>
    <row r="429">
      <c r="A429" s="38"/>
      <c r="B429" s="38"/>
      <c r="C429" s="38"/>
      <c r="D429" s="38"/>
      <c r="E429" s="38"/>
      <c r="F429" s="38"/>
      <c r="G429" s="119" t="str">
        <f>IFERROR(__xludf.DUMMYFUNCTION("""COMPUTED_VALUE"""),"Nei")</f>
        <v>Nei</v>
      </c>
      <c r="H429" s="119"/>
      <c r="I429" s="120"/>
      <c r="J429" s="120"/>
      <c r="K429" s="119"/>
      <c r="L429" s="120"/>
      <c r="M429" s="119" t="str">
        <f>IFERROR(__xludf.DUMMYFUNCTION("""COMPUTED_VALUE"""),"Emerson")</f>
        <v>Emerson</v>
      </c>
      <c r="N429" s="119"/>
      <c r="O429" s="120"/>
      <c r="P429" s="119"/>
      <c r="Q429" s="119"/>
      <c r="R429" s="120"/>
      <c r="S429" s="120"/>
      <c r="T429" s="119"/>
      <c r="U429" s="120"/>
      <c r="V429" s="119"/>
      <c r="W429" s="119"/>
      <c r="X429" s="120"/>
      <c r="Y429" s="119"/>
      <c r="Z429" s="119"/>
      <c r="AA429" s="120"/>
      <c r="AB429" s="120"/>
      <c r="AC429" s="119"/>
      <c r="AD429" s="120"/>
      <c r="AE429" s="119"/>
      <c r="AF429" s="119"/>
      <c r="AG429" s="120"/>
      <c r="AH429" s="119"/>
      <c r="AI429" s="119"/>
      <c r="AJ429" s="120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</row>
    <row r="430">
      <c r="A430" s="38"/>
      <c r="B430" s="38"/>
      <c r="C430" s="38"/>
      <c r="D430" s="38"/>
      <c r="E430" s="38"/>
      <c r="F430" s="38"/>
      <c r="G430" s="119"/>
      <c r="H430" s="120"/>
      <c r="I430" s="120"/>
      <c r="J430" s="120"/>
      <c r="K430" s="120"/>
      <c r="L430" s="120"/>
      <c r="M430" s="119"/>
      <c r="N430" s="120"/>
      <c r="O430" s="120"/>
      <c r="P430" s="119"/>
      <c r="Q430" s="120"/>
      <c r="R430" s="120"/>
      <c r="S430" s="120"/>
      <c r="T430" s="120"/>
      <c r="U430" s="120"/>
      <c r="V430" s="119"/>
      <c r="W430" s="120"/>
      <c r="X430" s="120"/>
      <c r="Y430" s="119"/>
      <c r="Z430" s="120"/>
      <c r="AA430" s="120"/>
      <c r="AB430" s="120"/>
      <c r="AC430" s="120"/>
      <c r="AD430" s="120"/>
      <c r="AE430" s="119"/>
      <c r="AF430" s="120"/>
      <c r="AG430" s="120"/>
      <c r="AH430" s="119"/>
      <c r="AI430" s="120"/>
      <c r="AJ430" s="120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</row>
    <row r="431">
      <c r="A431" s="38"/>
      <c r="B431" s="38"/>
      <c r="C431" s="38"/>
      <c r="D431" s="38"/>
      <c r="E431" s="38"/>
      <c r="F431" s="38"/>
      <c r="G431" s="119"/>
      <c r="H431" s="120"/>
      <c r="I431" s="120"/>
      <c r="J431" s="120"/>
      <c r="K431" s="120"/>
      <c r="L431" s="120"/>
      <c r="M431" s="119"/>
      <c r="N431" s="120"/>
      <c r="O431" s="120"/>
      <c r="P431" s="119"/>
      <c r="Q431" s="120"/>
      <c r="R431" s="120"/>
      <c r="S431" s="120"/>
      <c r="T431" s="120"/>
      <c r="U431" s="120"/>
      <c r="V431" s="119"/>
      <c r="W431" s="120"/>
      <c r="X431" s="120"/>
      <c r="Y431" s="119"/>
      <c r="Z431" s="120"/>
      <c r="AA431" s="120"/>
      <c r="AB431" s="120"/>
      <c r="AC431" s="120"/>
      <c r="AD431" s="120"/>
      <c r="AE431" s="119"/>
      <c r="AF431" s="120"/>
      <c r="AG431" s="120"/>
      <c r="AH431" s="119"/>
      <c r="AI431" s="120"/>
      <c r="AJ431" s="120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</row>
    <row r="432">
      <c r="A432" s="38"/>
      <c r="B432" s="38"/>
      <c r="C432" s="38"/>
      <c r="D432" s="38"/>
      <c r="E432" s="38"/>
      <c r="F432" s="38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</row>
    <row r="433">
      <c r="A433" s="48"/>
      <c r="B433" s="38"/>
      <c r="C433" s="38"/>
      <c r="D433" s="48"/>
      <c r="E433" s="48"/>
      <c r="F433" s="48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</row>
    <row r="434">
      <c r="A434" s="121"/>
      <c r="B434" s="38"/>
      <c r="C434" s="38"/>
      <c r="D434" s="88">
        <v>0.4166666666666667</v>
      </c>
      <c r="E434" s="88">
        <v>0.4236111111111111</v>
      </c>
      <c r="F434" s="122" t="s">
        <v>13</v>
      </c>
      <c r="G434" s="81" t="str">
        <f>IFERROR(__xludf.DUMMYFUNCTION("""COMPUTED_VALUE"""),"Intervalo")</f>
        <v>Intervalo</v>
      </c>
      <c r="H434" s="81" t="str">
        <f>IFERROR(__xludf.DUMMYFUNCTION("""COMPUTED_VALUE"""),"Intervalo")</f>
        <v>Intervalo</v>
      </c>
      <c r="I434" s="81" t="str">
        <f>IFERROR(__xludf.DUMMYFUNCTION("""COMPUTED_VALUE"""),"Intervalo")</f>
        <v>Intervalo</v>
      </c>
      <c r="J434" s="81" t="str">
        <f>IFERROR(__xludf.DUMMYFUNCTION("""COMPUTED_VALUE"""),"Intervalo")</f>
        <v>Intervalo</v>
      </c>
      <c r="K434" s="81"/>
      <c r="L434" s="81" t="str">
        <f>IFERROR(__xludf.DUMMYFUNCTION("""COMPUTED_VALUE"""),"Intervalo")</f>
        <v>Intervalo</v>
      </c>
      <c r="M434" s="81" t="str">
        <f>IFERROR(__xludf.DUMMYFUNCTION("""COMPUTED_VALUE"""),"Intervalo")</f>
        <v>Intervalo</v>
      </c>
      <c r="N434" s="81"/>
      <c r="O434" s="81" t="str">
        <f>IFERROR(__xludf.DUMMYFUNCTION("""COMPUTED_VALUE"""),"Intervalo")</f>
        <v>Intervalo</v>
      </c>
      <c r="P434" s="81" t="str">
        <f>IFERROR(__xludf.DUMMYFUNCTION("""COMPUTED_VALUE"""),"Intervalo")</f>
        <v>Intervalo</v>
      </c>
      <c r="Q434" s="81"/>
      <c r="R434" s="81" t="str">
        <f>IFERROR(__xludf.DUMMYFUNCTION("""COMPUTED_VALUE"""),"Intervalo")</f>
        <v>Intervalo</v>
      </c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</row>
    <row r="435">
      <c r="A435" s="121"/>
      <c r="B435" s="38"/>
      <c r="C435" s="38"/>
      <c r="D435" s="90"/>
      <c r="E435" s="90"/>
      <c r="F435" s="91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</row>
    <row r="436">
      <c r="A436" s="121"/>
      <c r="B436" s="38"/>
      <c r="C436" s="38"/>
      <c r="D436" s="90"/>
      <c r="E436" s="90"/>
      <c r="F436" s="91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</row>
    <row r="437">
      <c r="A437" s="121"/>
      <c r="B437" s="38"/>
      <c r="C437" s="38"/>
      <c r="D437" s="90"/>
      <c r="E437" s="90"/>
      <c r="F437" s="91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</row>
    <row r="438">
      <c r="A438" s="121"/>
      <c r="B438" s="38"/>
      <c r="C438" s="38"/>
      <c r="D438" s="90"/>
      <c r="E438" s="90"/>
      <c r="F438" s="91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</row>
    <row r="439">
      <c r="A439" s="121"/>
      <c r="B439" s="38"/>
      <c r="C439" s="38"/>
      <c r="D439" s="90"/>
      <c r="E439" s="90"/>
      <c r="F439" s="91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</row>
    <row r="440">
      <c r="A440" s="114" t="str">
        <f>CONCATENATE(B416," 
",C416)</f>
        <v>Sexta 
Manhã</v>
      </c>
      <c r="B440" s="38"/>
      <c r="C440" s="38"/>
      <c r="D440" s="93">
        <v>0.4236111111111111</v>
      </c>
      <c r="E440" s="93">
        <v>0.4583333333333333</v>
      </c>
      <c r="F440" s="94" t="s">
        <v>14</v>
      </c>
      <c r="G440" s="118" t="str">
        <f>IFERROR(__xludf.DUMMYFUNCTION("""COMPUTED_VALUE"""),"Eletricidade Básica")</f>
        <v>Eletricidade Básica</v>
      </c>
      <c r="H440" s="118" t="str">
        <f>IFERROR(__xludf.DUMMYFUNCTION("""COMPUTED_VALUE""")," ")</f>
        <v> </v>
      </c>
      <c r="I440" s="118" t="str">
        <f>IFERROR(__xludf.DUMMYFUNCTION("""COMPUTED_VALUE""")," ")</f>
        <v> </v>
      </c>
      <c r="J440" s="118" t="str">
        <f>IFERROR(__xludf.DUMMYFUNCTION("""COMPUTED_VALUE""")," ")</f>
        <v> </v>
      </c>
      <c r="K440" s="118" t="str">
        <f>IFERROR(__xludf.DUMMYFUNCTION("""COMPUTED_VALUE""")," ")</f>
        <v> </v>
      </c>
      <c r="L440" s="118" t="str">
        <f>IFERROR(__xludf.DUMMYFUNCTION("""COMPUTED_VALUE""")," ")</f>
        <v> </v>
      </c>
      <c r="M440" s="118" t="str">
        <f>IFERROR(__xludf.DUMMYFUNCTION("""COMPUTED_VALUE"""),"Prog.o p/ Disp. Móveis e Seg. em IoT")</f>
        <v>Prog.o p/ Disp. Móveis e Seg. em IoT</v>
      </c>
      <c r="N440" s="118" t="str">
        <f>IFERROR(__xludf.DUMMYFUNCTION("""COMPUTED_VALUE""")," ")</f>
        <v> </v>
      </c>
      <c r="O440" s="118" t="str">
        <f>IFERROR(__xludf.DUMMYFUNCTION("""COMPUTED_VALUE""")," ")</f>
        <v> </v>
      </c>
      <c r="P440" s="118" t="str">
        <f>IFERROR(__xludf.DUMMYFUNCTION("""COMPUTED_VALUE""")," ")</f>
        <v> </v>
      </c>
      <c r="Q440" s="118" t="str">
        <f>IFERROR(__xludf.DUMMYFUNCTION("""COMPUTED_VALUE""")," ")</f>
        <v> </v>
      </c>
      <c r="R440" s="118" t="str">
        <f>IFERROR(__xludf.DUMMYFUNCTION("""COMPUTED_VALUE""")," ")</f>
        <v> </v>
      </c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</row>
    <row r="441">
      <c r="A441" s="38"/>
      <c r="B441" s="38"/>
      <c r="C441" s="38"/>
      <c r="D441" s="38"/>
      <c r="E441" s="38"/>
      <c r="F441" s="38"/>
      <c r="G441" s="119" t="str">
        <f>IFERROR(__xludf.DUMMYFUNCTION("""COMPUTED_VALUE"""),"Nei")</f>
        <v>Nei</v>
      </c>
      <c r="H441" s="119"/>
      <c r="I441" s="120"/>
      <c r="J441" s="120"/>
      <c r="K441" s="119"/>
      <c r="L441" s="120"/>
      <c r="M441" s="119" t="str">
        <f>IFERROR(__xludf.DUMMYFUNCTION("""COMPUTED_VALUE"""),"Emerson")</f>
        <v>Emerson</v>
      </c>
      <c r="N441" s="119"/>
      <c r="O441" s="120"/>
      <c r="P441" s="119"/>
      <c r="Q441" s="119"/>
      <c r="R441" s="120"/>
      <c r="S441" s="120"/>
      <c r="T441" s="119"/>
      <c r="U441" s="120"/>
      <c r="V441" s="119"/>
      <c r="W441" s="119"/>
      <c r="X441" s="120"/>
      <c r="Y441" s="119"/>
      <c r="Z441" s="119"/>
      <c r="AA441" s="120"/>
      <c r="AB441" s="120"/>
      <c r="AC441" s="119"/>
      <c r="AD441" s="120"/>
      <c r="AE441" s="119"/>
      <c r="AF441" s="119"/>
      <c r="AG441" s="120"/>
      <c r="AH441" s="119"/>
      <c r="AI441" s="119"/>
      <c r="AJ441" s="120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</row>
    <row r="442">
      <c r="A442" s="38"/>
      <c r="B442" s="38"/>
      <c r="C442" s="38"/>
      <c r="D442" s="38"/>
      <c r="E442" s="38"/>
      <c r="F442" s="38"/>
      <c r="G442" s="119"/>
      <c r="H442" s="120"/>
      <c r="I442" s="120"/>
      <c r="J442" s="120"/>
      <c r="K442" s="120"/>
      <c r="L442" s="120"/>
      <c r="M442" s="119"/>
      <c r="N442" s="120"/>
      <c r="O442" s="120"/>
      <c r="P442" s="119"/>
      <c r="Q442" s="120"/>
      <c r="R442" s="120"/>
      <c r="S442" s="120"/>
      <c r="T442" s="120"/>
      <c r="U442" s="120"/>
      <c r="V442" s="119"/>
      <c r="W442" s="120"/>
      <c r="X442" s="120"/>
      <c r="Y442" s="119"/>
      <c r="Z442" s="120"/>
      <c r="AA442" s="120"/>
      <c r="AB442" s="120"/>
      <c r="AC442" s="120"/>
      <c r="AD442" s="120"/>
      <c r="AE442" s="119"/>
      <c r="AF442" s="120"/>
      <c r="AG442" s="120"/>
      <c r="AH442" s="119"/>
      <c r="AI442" s="120"/>
      <c r="AJ442" s="120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</row>
    <row r="443">
      <c r="A443" s="38"/>
      <c r="B443" s="38"/>
      <c r="C443" s="38"/>
      <c r="D443" s="38"/>
      <c r="E443" s="38"/>
      <c r="F443" s="38"/>
      <c r="G443" s="119"/>
      <c r="H443" s="120"/>
      <c r="I443" s="120"/>
      <c r="J443" s="120"/>
      <c r="K443" s="120"/>
      <c r="L443" s="120"/>
      <c r="M443" s="119"/>
      <c r="N443" s="120"/>
      <c r="O443" s="120"/>
      <c r="P443" s="119"/>
      <c r="Q443" s="120"/>
      <c r="R443" s="120"/>
      <c r="S443" s="120"/>
      <c r="T443" s="120"/>
      <c r="U443" s="120"/>
      <c r="V443" s="119"/>
      <c r="W443" s="120"/>
      <c r="X443" s="120"/>
      <c r="Y443" s="119"/>
      <c r="Z443" s="120"/>
      <c r="AA443" s="120"/>
      <c r="AB443" s="120"/>
      <c r="AC443" s="120"/>
      <c r="AD443" s="120"/>
      <c r="AE443" s="119"/>
      <c r="AF443" s="120"/>
      <c r="AG443" s="120"/>
      <c r="AH443" s="119"/>
      <c r="AI443" s="120"/>
      <c r="AJ443" s="120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</row>
    <row r="444">
      <c r="A444" s="38"/>
      <c r="B444" s="38"/>
      <c r="C444" s="38"/>
      <c r="D444" s="38"/>
      <c r="E444" s="38"/>
      <c r="F444" s="38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</row>
    <row r="445">
      <c r="A445" s="48"/>
      <c r="B445" s="38"/>
      <c r="C445" s="38"/>
      <c r="D445" s="48"/>
      <c r="E445" s="48"/>
      <c r="F445" s="48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</row>
    <row r="446">
      <c r="A446" s="114" t="str">
        <f>CONCATENATE(B416," 
",C416)</f>
        <v>Sexta 
Manhã</v>
      </c>
      <c r="B446" s="38"/>
      <c r="C446" s="38"/>
      <c r="D446" s="93">
        <v>0.4583333333333333</v>
      </c>
      <c r="E446" s="93">
        <v>0.4930555555555556</v>
      </c>
      <c r="F446" s="94" t="s">
        <v>15</v>
      </c>
      <c r="G446" s="118" t="str">
        <f>IFERROR(__xludf.DUMMYFUNCTION("""COMPUTED_VALUE""")," ")</f>
        <v> </v>
      </c>
      <c r="H446" s="118" t="str">
        <f>IFERROR(__xludf.DUMMYFUNCTION("""COMPUTED_VALUE""")," ")</f>
        <v> </v>
      </c>
      <c r="I446" s="118" t="str">
        <f>IFERROR(__xludf.DUMMYFUNCTION("""COMPUTED_VALUE""")," ")</f>
        <v> </v>
      </c>
      <c r="J446" s="118" t="str">
        <f>IFERROR(__xludf.DUMMYFUNCTION("""COMPUTED_VALUE""")," ")</f>
        <v> </v>
      </c>
      <c r="K446" s="118" t="str">
        <f>IFERROR(__xludf.DUMMYFUNCTION("""COMPUTED_VALUE""")," ")</f>
        <v> </v>
      </c>
      <c r="L446" s="118" t="str">
        <f>IFERROR(__xludf.DUMMYFUNCTION("""COMPUTED_VALUE""")," ")</f>
        <v> </v>
      </c>
      <c r="M446" s="118" t="str">
        <f>IFERROR(__xludf.DUMMYFUNCTION("""COMPUTED_VALUE"""),"Prog.o p/ Disp. Móveis e Seg. em IoT")</f>
        <v>Prog.o p/ Disp. Móveis e Seg. em IoT</v>
      </c>
      <c r="N446" s="118" t="str">
        <f>IFERROR(__xludf.DUMMYFUNCTION("""COMPUTED_VALUE""")," ")</f>
        <v> </v>
      </c>
      <c r="O446" s="118" t="str">
        <f>IFERROR(__xludf.DUMMYFUNCTION("""COMPUTED_VALUE""")," ")</f>
        <v> </v>
      </c>
      <c r="P446" s="118" t="str">
        <f>IFERROR(__xludf.DUMMYFUNCTION("""COMPUTED_VALUE""")," ")</f>
        <v> </v>
      </c>
      <c r="Q446" s="118" t="str">
        <f>IFERROR(__xludf.DUMMYFUNCTION("""COMPUTED_VALUE""")," ")</f>
        <v> </v>
      </c>
      <c r="R446" s="118" t="str">
        <f>IFERROR(__xludf.DUMMYFUNCTION("""COMPUTED_VALUE""")," ")</f>
        <v> </v>
      </c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</row>
    <row r="447">
      <c r="A447" s="38"/>
      <c r="B447" s="38"/>
      <c r="C447" s="38"/>
      <c r="D447" s="38"/>
      <c r="E447" s="38"/>
      <c r="F447" s="38"/>
      <c r="G447" s="119"/>
      <c r="H447" s="119"/>
      <c r="I447" s="120"/>
      <c r="J447" s="120"/>
      <c r="K447" s="119"/>
      <c r="L447" s="120"/>
      <c r="M447" s="119" t="str">
        <f>IFERROR(__xludf.DUMMYFUNCTION("""COMPUTED_VALUE"""),"Emerson")</f>
        <v>Emerson</v>
      </c>
      <c r="N447" s="119"/>
      <c r="O447" s="120"/>
      <c r="P447" s="119"/>
      <c r="Q447" s="119"/>
      <c r="R447" s="120"/>
      <c r="S447" s="120"/>
      <c r="T447" s="119"/>
      <c r="U447" s="120"/>
      <c r="V447" s="119"/>
      <c r="W447" s="119"/>
      <c r="X447" s="120"/>
      <c r="Y447" s="119"/>
      <c r="Z447" s="119"/>
      <c r="AA447" s="120"/>
      <c r="AB447" s="120"/>
      <c r="AC447" s="119"/>
      <c r="AD447" s="120"/>
      <c r="AE447" s="119"/>
      <c r="AF447" s="119"/>
      <c r="AG447" s="120"/>
      <c r="AH447" s="119"/>
      <c r="AI447" s="119"/>
      <c r="AJ447" s="120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</row>
    <row r="448">
      <c r="A448" s="38"/>
      <c r="B448" s="38"/>
      <c r="C448" s="38"/>
      <c r="D448" s="38"/>
      <c r="E448" s="38"/>
      <c r="F448" s="38"/>
      <c r="G448" s="119"/>
      <c r="H448" s="120"/>
      <c r="I448" s="120"/>
      <c r="J448" s="120"/>
      <c r="K448" s="120"/>
      <c r="L448" s="120"/>
      <c r="M448" s="119"/>
      <c r="N448" s="120"/>
      <c r="O448" s="120"/>
      <c r="P448" s="119"/>
      <c r="Q448" s="120"/>
      <c r="R448" s="120"/>
      <c r="S448" s="120"/>
      <c r="T448" s="120"/>
      <c r="U448" s="120"/>
      <c r="V448" s="119"/>
      <c r="W448" s="120"/>
      <c r="X448" s="120"/>
      <c r="Y448" s="119"/>
      <c r="Z448" s="120"/>
      <c r="AA448" s="120"/>
      <c r="AB448" s="120"/>
      <c r="AC448" s="120"/>
      <c r="AD448" s="120"/>
      <c r="AE448" s="119"/>
      <c r="AF448" s="120"/>
      <c r="AG448" s="120"/>
      <c r="AH448" s="119"/>
      <c r="AI448" s="120"/>
      <c r="AJ448" s="120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</row>
    <row r="449">
      <c r="A449" s="38"/>
      <c r="B449" s="38"/>
      <c r="C449" s="38"/>
      <c r="D449" s="38"/>
      <c r="E449" s="38"/>
      <c r="F449" s="38"/>
      <c r="G449" s="119"/>
      <c r="H449" s="120"/>
      <c r="I449" s="120"/>
      <c r="J449" s="120"/>
      <c r="K449" s="120"/>
      <c r="L449" s="120"/>
      <c r="M449" s="119"/>
      <c r="N449" s="120"/>
      <c r="O449" s="120"/>
      <c r="P449" s="119"/>
      <c r="Q449" s="120"/>
      <c r="R449" s="120"/>
      <c r="S449" s="120"/>
      <c r="T449" s="120"/>
      <c r="U449" s="120"/>
      <c r="V449" s="119"/>
      <c r="W449" s="120"/>
      <c r="X449" s="120"/>
      <c r="Y449" s="119"/>
      <c r="Z449" s="120"/>
      <c r="AA449" s="120"/>
      <c r="AB449" s="120"/>
      <c r="AC449" s="120"/>
      <c r="AD449" s="120"/>
      <c r="AE449" s="119"/>
      <c r="AF449" s="120"/>
      <c r="AG449" s="120"/>
      <c r="AH449" s="119"/>
      <c r="AI449" s="120"/>
      <c r="AJ449" s="120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</row>
    <row r="450">
      <c r="A450" s="38"/>
      <c r="B450" s="38"/>
      <c r="C450" s="38"/>
      <c r="D450" s="38"/>
      <c r="E450" s="38"/>
      <c r="F450" s="38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</row>
    <row r="451">
      <c r="A451" s="48"/>
      <c r="B451" s="38"/>
      <c r="C451" s="38"/>
      <c r="D451" s="48"/>
      <c r="E451" s="48"/>
      <c r="F451" s="48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</row>
    <row r="452">
      <c r="A452" s="121"/>
      <c r="B452" s="38"/>
      <c r="C452" s="38"/>
      <c r="D452" s="88">
        <v>0.4930555555555556</v>
      </c>
      <c r="E452" s="88">
        <v>0.5</v>
      </c>
      <c r="F452" s="89" t="s">
        <v>13</v>
      </c>
      <c r="G452" s="81" t="str">
        <f>IFERROR(__xludf.DUMMYFUNCTION("""COMPUTED_VALUE"""),"Intervalo")</f>
        <v>Intervalo</v>
      </c>
      <c r="H452" s="81" t="str">
        <f>IFERROR(__xludf.DUMMYFUNCTION("""COMPUTED_VALUE"""),"Intervalo")</f>
        <v>Intervalo</v>
      </c>
      <c r="I452" s="81" t="str">
        <f>IFERROR(__xludf.DUMMYFUNCTION("""COMPUTED_VALUE"""),"Intervalo")</f>
        <v>Intervalo</v>
      </c>
      <c r="J452" s="81" t="str">
        <f>IFERROR(__xludf.DUMMYFUNCTION("""COMPUTED_VALUE"""),"Intervalo")</f>
        <v>Intervalo</v>
      </c>
      <c r="K452" s="81"/>
      <c r="L452" s="81" t="str">
        <f>IFERROR(__xludf.DUMMYFUNCTION("""COMPUTED_VALUE"""),"Intervalo")</f>
        <v>Intervalo</v>
      </c>
      <c r="M452" s="81" t="str">
        <f>IFERROR(__xludf.DUMMYFUNCTION("""COMPUTED_VALUE"""),"Intervalo")</f>
        <v>Intervalo</v>
      </c>
      <c r="N452" s="81"/>
      <c r="O452" s="81" t="str">
        <f>IFERROR(__xludf.DUMMYFUNCTION("""COMPUTED_VALUE"""),"Intervalo")</f>
        <v>Intervalo</v>
      </c>
      <c r="P452" s="81" t="str">
        <f>IFERROR(__xludf.DUMMYFUNCTION("""COMPUTED_VALUE"""),"Intervalo")</f>
        <v>Intervalo</v>
      </c>
      <c r="Q452" s="81"/>
      <c r="R452" s="81" t="str">
        <f>IFERROR(__xludf.DUMMYFUNCTION("""COMPUTED_VALUE"""),"Intervalo")</f>
        <v>Intervalo</v>
      </c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</row>
    <row r="453">
      <c r="A453" s="121"/>
      <c r="B453" s="38"/>
      <c r="C453" s="38"/>
      <c r="D453" s="90"/>
      <c r="E453" s="90"/>
      <c r="F453" s="91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</row>
    <row r="454">
      <c r="A454" s="121"/>
      <c r="B454" s="38"/>
      <c r="C454" s="38"/>
      <c r="D454" s="90"/>
      <c r="E454" s="90"/>
      <c r="F454" s="91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</row>
    <row r="455">
      <c r="A455" s="121"/>
      <c r="B455" s="38"/>
      <c r="C455" s="38"/>
      <c r="D455" s="90"/>
      <c r="E455" s="90"/>
      <c r="F455" s="91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</row>
    <row r="456">
      <c r="A456" s="121"/>
      <c r="B456" s="38"/>
      <c r="C456" s="38"/>
      <c r="D456" s="90"/>
      <c r="E456" s="90"/>
      <c r="F456" s="91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</row>
    <row r="457">
      <c r="A457" s="121"/>
      <c r="B457" s="38"/>
      <c r="C457" s="48"/>
      <c r="D457" s="90"/>
      <c r="E457" s="90"/>
      <c r="F457" s="91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</row>
    <row r="458">
      <c r="A458" s="114" t="str">
        <f>CONCATENATE(B416," 
",C458)</f>
        <v>Sexta 
Tarde</v>
      </c>
      <c r="B458" s="38"/>
      <c r="C458" s="115" t="s">
        <v>36</v>
      </c>
      <c r="D458" s="93">
        <v>0.5</v>
      </c>
      <c r="E458" s="93">
        <v>0.5347222222222222</v>
      </c>
      <c r="F458" s="116" t="s">
        <v>16</v>
      </c>
      <c r="G458" s="118" t="str">
        <f>IFERROR(__xludf.DUMMYFUNCTION("""COMPUTED_VALUE""")," ")</f>
        <v> </v>
      </c>
      <c r="H458" s="118" t="str">
        <f>IFERROR(__xludf.DUMMYFUNCTION("""COMPUTED_VALUE""")," ")</f>
        <v> </v>
      </c>
      <c r="I458" s="118" t="str">
        <f>IFERROR(__xludf.DUMMYFUNCTION("""COMPUTED_VALUE""")," ")</f>
        <v> </v>
      </c>
      <c r="J458" s="118" t="str">
        <f>IFERROR(__xludf.DUMMYFUNCTION("""COMPUTED_VALUE""")," ")</f>
        <v> </v>
      </c>
      <c r="K458" s="118" t="str">
        <f>IFERROR(__xludf.DUMMYFUNCTION("""COMPUTED_VALUE""")," ")</f>
        <v> </v>
      </c>
      <c r="L458" s="118" t="str">
        <f>IFERROR(__xludf.DUMMYFUNCTION("""COMPUTED_VALUE""")," ")</f>
        <v> </v>
      </c>
      <c r="M458" s="118" t="str">
        <f>IFERROR(__xludf.DUMMYFUNCTION("""COMPUTED_VALUE""")," ")</f>
        <v> </v>
      </c>
      <c r="N458" s="118" t="str">
        <f>IFERROR(__xludf.DUMMYFUNCTION("""COMPUTED_VALUE""")," ")</f>
        <v> </v>
      </c>
      <c r="O458" s="118" t="str">
        <f>IFERROR(__xludf.DUMMYFUNCTION("""COMPUTED_VALUE""")," ")</f>
        <v> </v>
      </c>
      <c r="P458" s="118" t="str">
        <f>IFERROR(__xludf.DUMMYFUNCTION("""COMPUTED_VALUE""")," ")</f>
        <v> </v>
      </c>
      <c r="Q458" s="118" t="str">
        <f>IFERROR(__xludf.DUMMYFUNCTION("""COMPUTED_VALUE""")," ")</f>
        <v> </v>
      </c>
      <c r="R458" s="118" t="str">
        <f>IFERROR(__xludf.DUMMYFUNCTION("""COMPUTED_VALUE""")," ")</f>
        <v> </v>
      </c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</row>
    <row r="459">
      <c r="A459" s="38"/>
      <c r="B459" s="38"/>
      <c r="C459" s="38"/>
      <c r="D459" s="38"/>
      <c r="E459" s="38"/>
      <c r="F459" s="38"/>
      <c r="G459" s="119"/>
      <c r="H459" s="119"/>
      <c r="I459" s="120"/>
      <c r="J459" s="120"/>
      <c r="K459" s="119"/>
      <c r="L459" s="120"/>
      <c r="M459" s="119"/>
      <c r="N459" s="119"/>
      <c r="O459" s="120"/>
      <c r="P459" s="119"/>
      <c r="Q459" s="119"/>
      <c r="R459" s="120"/>
      <c r="S459" s="120"/>
      <c r="T459" s="119"/>
      <c r="U459" s="120"/>
      <c r="V459" s="119"/>
      <c r="W459" s="119"/>
      <c r="X459" s="120"/>
      <c r="Y459" s="119"/>
      <c r="Z459" s="119"/>
      <c r="AA459" s="120"/>
      <c r="AB459" s="120"/>
      <c r="AC459" s="119"/>
      <c r="AD459" s="120"/>
      <c r="AE459" s="119"/>
      <c r="AF459" s="119"/>
      <c r="AG459" s="120"/>
      <c r="AH459" s="119"/>
      <c r="AI459" s="119"/>
      <c r="AJ459" s="120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</row>
    <row r="460">
      <c r="A460" s="38"/>
      <c r="B460" s="38"/>
      <c r="C460" s="38"/>
      <c r="D460" s="38"/>
      <c r="E460" s="38"/>
      <c r="F460" s="38"/>
      <c r="G460" s="119"/>
      <c r="H460" s="120"/>
      <c r="I460" s="120"/>
      <c r="J460" s="120"/>
      <c r="K460" s="120"/>
      <c r="L460" s="120"/>
      <c r="M460" s="119"/>
      <c r="N460" s="120"/>
      <c r="O460" s="120"/>
      <c r="P460" s="119"/>
      <c r="Q460" s="120"/>
      <c r="R460" s="120"/>
      <c r="S460" s="120"/>
      <c r="T460" s="120"/>
      <c r="U460" s="120"/>
      <c r="V460" s="119"/>
      <c r="W460" s="120"/>
      <c r="X460" s="120"/>
      <c r="Y460" s="119"/>
      <c r="Z460" s="120"/>
      <c r="AA460" s="120"/>
      <c r="AB460" s="120"/>
      <c r="AC460" s="120"/>
      <c r="AD460" s="120"/>
      <c r="AE460" s="119"/>
      <c r="AF460" s="120"/>
      <c r="AG460" s="120"/>
      <c r="AH460" s="119"/>
      <c r="AI460" s="120"/>
      <c r="AJ460" s="120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</row>
    <row r="461">
      <c r="A461" s="38"/>
      <c r="B461" s="38"/>
      <c r="C461" s="38"/>
      <c r="D461" s="38"/>
      <c r="E461" s="38"/>
      <c r="F461" s="38"/>
      <c r="G461" s="119"/>
      <c r="H461" s="120"/>
      <c r="I461" s="120"/>
      <c r="J461" s="120"/>
      <c r="K461" s="120"/>
      <c r="L461" s="120"/>
      <c r="M461" s="119"/>
      <c r="N461" s="120"/>
      <c r="O461" s="120"/>
      <c r="P461" s="119"/>
      <c r="Q461" s="120"/>
      <c r="R461" s="120"/>
      <c r="S461" s="120"/>
      <c r="T461" s="120"/>
      <c r="U461" s="120"/>
      <c r="V461" s="119"/>
      <c r="W461" s="120"/>
      <c r="X461" s="120"/>
      <c r="Y461" s="119"/>
      <c r="Z461" s="120"/>
      <c r="AA461" s="120"/>
      <c r="AB461" s="120"/>
      <c r="AC461" s="120"/>
      <c r="AD461" s="120"/>
      <c r="AE461" s="119"/>
      <c r="AF461" s="120"/>
      <c r="AG461" s="120"/>
      <c r="AH461" s="119"/>
      <c r="AI461" s="120"/>
      <c r="AJ461" s="120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</row>
    <row r="462">
      <c r="A462" s="38"/>
      <c r="B462" s="38"/>
      <c r="C462" s="38"/>
      <c r="D462" s="38"/>
      <c r="E462" s="38"/>
      <c r="F462" s="38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</row>
    <row r="463">
      <c r="A463" s="48"/>
      <c r="B463" s="38"/>
      <c r="C463" s="38"/>
      <c r="D463" s="48"/>
      <c r="E463" s="48"/>
      <c r="F463" s="48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</row>
    <row r="464">
      <c r="A464" s="114" t="str">
        <f>CONCATENATE(B416," 
",C458)</f>
        <v>Sexta 
Tarde</v>
      </c>
      <c r="B464" s="38"/>
      <c r="C464" s="38"/>
      <c r="D464" s="93">
        <v>0.5347222222222222</v>
      </c>
      <c r="E464" s="93">
        <v>0.5694444444444444</v>
      </c>
      <c r="F464" s="116" t="s">
        <v>17</v>
      </c>
      <c r="G464" s="118" t="str">
        <f>IFERROR(__xludf.DUMMYFUNCTION("""COMPUTED_VALUE""")," ")</f>
        <v> </v>
      </c>
      <c r="H464" s="118" t="str">
        <f>IFERROR(__xludf.DUMMYFUNCTION("""COMPUTED_VALUE""")," ")</f>
        <v> </v>
      </c>
      <c r="I464" s="118" t="str">
        <f>IFERROR(__xludf.DUMMYFUNCTION("""COMPUTED_VALUE""")," ")</f>
        <v> </v>
      </c>
      <c r="J464" s="118" t="str">
        <f>IFERROR(__xludf.DUMMYFUNCTION("""COMPUTED_VALUE""")," ")</f>
        <v> </v>
      </c>
      <c r="K464" s="118" t="str">
        <f>IFERROR(__xludf.DUMMYFUNCTION("""COMPUTED_VALUE""")," ")</f>
        <v> </v>
      </c>
      <c r="L464" s="118" t="str">
        <f>IFERROR(__xludf.DUMMYFUNCTION("""COMPUTED_VALUE""")," ")</f>
        <v> </v>
      </c>
      <c r="M464" s="118" t="str">
        <f>IFERROR(__xludf.DUMMYFUNCTION("""COMPUTED_VALUE""")," ")</f>
        <v> </v>
      </c>
      <c r="N464" s="118" t="str">
        <f>IFERROR(__xludf.DUMMYFUNCTION("""COMPUTED_VALUE""")," ")</f>
        <v> </v>
      </c>
      <c r="O464" s="118" t="str">
        <f>IFERROR(__xludf.DUMMYFUNCTION("""COMPUTED_VALUE""")," ")</f>
        <v> </v>
      </c>
      <c r="P464" s="118" t="str">
        <f>IFERROR(__xludf.DUMMYFUNCTION("""COMPUTED_VALUE""")," ")</f>
        <v> </v>
      </c>
      <c r="Q464" s="118" t="str">
        <f>IFERROR(__xludf.DUMMYFUNCTION("""COMPUTED_VALUE""")," ")</f>
        <v> </v>
      </c>
      <c r="R464" s="118" t="str">
        <f>IFERROR(__xludf.DUMMYFUNCTION("""COMPUTED_VALUE""")," ")</f>
        <v> </v>
      </c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</row>
    <row r="465">
      <c r="A465" s="38"/>
      <c r="B465" s="38"/>
      <c r="C465" s="38"/>
      <c r="D465" s="38"/>
      <c r="E465" s="38"/>
      <c r="F465" s="38"/>
      <c r="G465" s="119"/>
      <c r="H465" s="119"/>
      <c r="I465" s="120"/>
      <c r="J465" s="120"/>
      <c r="K465" s="119"/>
      <c r="L465" s="120"/>
      <c r="M465" s="119"/>
      <c r="N465" s="119"/>
      <c r="O465" s="120"/>
      <c r="P465" s="119"/>
      <c r="Q465" s="119"/>
      <c r="R465" s="120"/>
      <c r="S465" s="120"/>
      <c r="T465" s="119"/>
      <c r="U465" s="120"/>
      <c r="V465" s="119"/>
      <c r="W465" s="119"/>
      <c r="X465" s="120"/>
      <c r="Y465" s="119"/>
      <c r="Z465" s="119"/>
      <c r="AA465" s="120"/>
      <c r="AB465" s="120"/>
      <c r="AC465" s="119"/>
      <c r="AD465" s="120"/>
      <c r="AE465" s="119"/>
      <c r="AF465" s="119"/>
      <c r="AG465" s="120"/>
      <c r="AH465" s="119"/>
      <c r="AI465" s="119"/>
      <c r="AJ465" s="120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</row>
    <row r="466">
      <c r="A466" s="38"/>
      <c r="B466" s="38"/>
      <c r="C466" s="38"/>
      <c r="D466" s="38"/>
      <c r="E466" s="38"/>
      <c r="F466" s="38"/>
      <c r="G466" s="119"/>
      <c r="H466" s="120"/>
      <c r="I466" s="120"/>
      <c r="J466" s="120"/>
      <c r="K466" s="120"/>
      <c r="L466" s="120"/>
      <c r="M466" s="119"/>
      <c r="N466" s="120"/>
      <c r="O466" s="120"/>
      <c r="P466" s="119"/>
      <c r="Q466" s="120"/>
      <c r="R466" s="120"/>
      <c r="S466" s="120"/>
      <c r="T466" s="120"/>
      <c r="U466" s="120"/>
      <c r="V466" s="119"/>
      <c r="W466" s="120"/>
      <c r="X466" s="120"/>
      <c r="Y466" s="119"/>
      <c r="Z466" s="120"/>
      <c r="AA466" s="120"/>
      <c r="AB466" s="120"/>
      <c r="AC466" s="120"/>
      <c r="AD466" s="120"/>
      <c r="AE466" s="119"/>
      <c r="AF466" s="120"/>
      <c r="AG466" s="120"/>
      <c r="AH466" s="119"/>
      <c r="AI466" s="120"/>
      <c r="AJ466" s="120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</row>
    <row r="467">
      <c r="A467" s="38"/>
      <c r="B467" s="38"/>
      <c r="C467" s="38"/>
      <c r="D467" s="38"/>
      <c r="E467" s="38"/>
      <c r="F467" s="38"/>
      <c r="G467" s="119"/>
      <c r="H467" s="120"/>
      <c r="I467" s="120"/>
      <c r="J467" s="120"/>
      <c r="K467" s="120"/>
      <c r="L467" s="120"/>
      <c r="M467" s="119"/>
      <c r="N467" s="120"/>
      <c r="O467" s="120"/>
      <c r="P467" s="119"/>
      <c r="Q467" s="120"/>
      <c r="R467" s="120"/>
      <c r="S467" s="120"/>
      <c r="T467" s="120"/>
      <c r="U467" s="120"/>
      <c r="V467" s="119"/>
      <c r="W467" s="120"/>
      <c r="X467" s="120"/>
      <c r="Y467" s="119"/>
      <c r="Z467" s="120"/>
      <c r="AA467" s="120"/>
      <c r="AB467" s="120"/>
      <c r="AC467" s="120"/>
      <c r="AD467" s="120"/>
      <c r="AE467" s="119"/>
      <c r="AF467" s="120"/>
      <c r="AG467" s="120"/>
      <c r="AH467" s="119"/>
      <c r="AI467" s="120"/>
      <c r="AJ467" s="120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</row>
    <row r="468">
      <c r="A468" s="38"/>
      <c r="B468" s="38"/>
      <c r="C468" s="38"/>
      <c r="D468" s="38"/>
      <c r="E468" s="38"/>
      <c r="F468" s="38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</row>
    <row r="469">
      <c r="A469" s="48"/>
      <c r="B469" s="38"/>
      <c r="C469" s="38"/>
      <c r="D469" s="48"/>
      <c r="E469" s="48"/>
      <c r="F469" s="48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</row>
    <row r="470">
      <c r="A470" s="114" t="str">
        <f>CONCATENATE(B416," 
",C458)</f>
        <v>Sexta 
Tarde</v>
      </c>
      <c r="B470" s="38"/>
      <c r="C470" s="38"/>
      <c r="D470" s="93">
        <v>0.5694444444444444</v>
      </c>
      <c r="E470" s="93">
        <v>0.6041666666666666</v>
      </c>
      <c r="F470" s="116" t="s">
        <v>18</v>
      </c>
      <c r="G470" s="118" t="str">
        <f>IFERROR(__xludf.DUMMYFUNCTION("""COMPUTED_VALUE""")," ")</f>
        <v> </v>
      </c>
      <c r="H470" s="118" t="str">
        <f>IFERROR(__xludf.DUMMYFUNCTION("""COMPUTED_VALUE""")," ")</f>
        <v> </v>
      </c>
      <c r="I470" s="118" t="str">
        <f>IFERROR(__xludf.DUMMYFUNCTION("""COMPUTED_VALUE""")," ")</f>
        <v> </v>
      </c>
      <c r="J470" s="118" t="str">
        <f>IFERROR(__xludf.DUMMYFUNCTION("""COMPUTED_VALUE""")," ")</f>
        <v> </v>
      </c>
      <c r="K470" s="118" t="str">
        <f>IFERROR(__xludf.DUMMYFUNCTION("""COMPUTED_VALUE""")," ")</f>
        <v> </v>
      </c>
      <c r="L470" s="118" t="str">
        <f>IFERROR(__xludf.DUMMYFUNCTION("""COMPUTED_VALUE""")," ")</f>
        <v> </v>
      </c>
      <c r="M470" s="118" t="str">
        <f>IFERROR(__xludf.DUMMYFUNCTION("""COMPUTED_VALUE""")," ")</f>
        <v> </v>
      </c>
      <c r="N470" s="118" t="str">
        <f>IFERROR(__xludf.DUMMYFUNCTION("""COMPUTED_VALUE""")," ")</f>
        <v> </v>
      </c>
      <c r="O470" s="118" t="str">
        <f>IFERROR(__xludf.DUMMYFUNCTION("""COMPUTED_VALUE""")," ")</f>
        <v> </v>
      </c>
      <c r="P470" s="118" t="str">
        <f>IFERROR(__xludf.DUMMYFUNCTION("""COMPUTED_VALUE""")," ")</f>
        <v> </v>
      </c>
      <c r="Q470" s="118" t="str">
        <f>IFERROR(__xludf.DUMMYFUNCTION("""COMPUTED_VALUE""")," ")</f>
        <v> </v>
      </c>
      <c r="R470" s="118" t="str">
        <f>IFERROR(__xludf.DUMMYFUNCTION("""COMPUTED_VALUE""")," ")</f>
        <v> </v>
      </c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</row>
    <row r="471">
      <c r="A471" s="38"/>
      <c r="B471" s="38"/>
      <c r="C471" s="38"/>
      <c r="D471" s="38"/>
      <c r="E471" s="38"/>
      <c r="F471" s="38"/>
      <c r="G471" s="119"/>
      <c r="H471" s="119"/>
      <c r="I471" s="120"/>
      <c r="J471" s="120"/>
      <c r="K471" s="119"/>
      <c r="L471" s="120"/>
      <c r="M471" s="119"/>
      <c r="N471" s="119"/>
      <c r="O471" s="120"/>
      <c r="P471" s="119"/>
      <c r="Q471" s="119"/>
      <c r="R471" s="120"/>
      <c r="S471" s="120"/>
      <c r="T471" s="119"/>
      <c r="U471" s="120"/>
      <c r="V471" s="119"/>
      <c r="W471" s="119"/>
      <c r="X471" s="120"/>
      <c r="Y471" s="119"/>
      <c r="Z471" s="119"/>
      <c r="AA471" s="120"/>
      <c r="AB471" s="120"/>
      <c r="AC471" s="119"/>
      <c r="AD471" s="120"/>
      <c r="AE471" s="119"/>
      <c r="AF471" s="119"/>
      <c r="AG471" s="120"/>
      <c r="AH471" s="119"/>
      <c r="AI471" s="119"/>
      <c r="AJ471" s="120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</row>
    <row r="472">
      <c r="A472" s="38"/>
      <c r="B472" s="38"/>
      <c r="C472" s="38"/>
      <c r="D472" s="38"/>
      <c r="E472" s="38"/>
      <c r="F472" s="38"/>
      <c r="G472" s="119"/>
      <c r="H472" s="120"/>
      <c r="I472" s="120"/>
      <c r="J472" s="120"/>
      <c r="K472" s="120"/>
      <c r="L472" s="120"/>
      <c r="M472" s="119"/>
      <c r="N472" s="120"/>
      <c r="O472" s="120"/>
      <c r="P472" s="119"/>
      <c r="Q472" s="120"/>
      <c r="R472" s="120"/>
      <c r="S472" s="120"/>
      <c r="T472" s="120"/>
      <c r="U472" s="120"/>
      <c r="V472" s="119"/>
      <c r="W472" s="120"/>
      <c r="X472" s="120"/>
      <c r="Y472" s="119"/>
      <c r="Z472" s="120"/>
      <c r="AA472" s="120"/>
      <c r="AB472" s="120"/>
      <c r="AC472" s="120"/>
      <c r="AD472" s="120"/>
      <c r="AE472" s="119"/>
      <c r="AF472" s="120"/>
      <c r="AG472" s="120"/>
      <c r="AH472" s="119"/>
      <c r="AI472" s="120"/>
      <c r="AJ472" s="120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</row>
    <row r="473">
      <c r="A473" s="38"/>
      <c r="B473" s="38"/>
      <c r="C473" s="38"/>
      <c r="D473" s="38"/>
      <c r="E473" s="38"/>
      <c r="F473" s="38"/>
      <c r="G473" s="119"/>
      <c r="H473" s="120"/>
      <c r="I473" s="120"/>
      <c r="J473" s="120"/>
      <c r="K473" s="120"/>
      <c r="L473" s="120"/>
      <c r="M473" s="119"/>
      <c r="N473" s="120"/>
      <c r="O473" s="120"/>
      <c r="P473" s="119"/>
      <c r="Q473" s="120"/>
      <c r="R473" s="120"/>
      <c r="S473" s="120"/>
      <c r="T473" s="120"/>
      <c r="U473" s="120"/>
      <c r="V473" s="119"/>
      <c r="W473" s="120"/>
      <c r="X473" s="120"/>
      <c r="Y473" s="119"/>
      <c r="Z473" s="120"/>
      <c r="AA473" s="120"/>
      <c r="AB473" s="120"/>
      <c r="AC473" s="120"/>
      <c r="AD473" s="120"/>
      <c r="AE473" s="119"/>
      <c r="AF473" s="120"/>
      <c r="AG473" s="120"/>
      <c r="AH473" s="119"/>
      <c r="AI473" s="120"/>
      <c r="AJ473" s="120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</row>
    <row r="474">
      <c r="A474" s="38"/>
      <c r="B474" s="38"/>
      <c r="C474" s="38"/>
      <c r="D474" s="38"/>
      <c r="E474" s="38"/>
      <c r="F474" s="38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</row>
    <row r="475">
      <c r="A475" s="48"/>
      <c r="B475" s="38"/>
      <c r="C475" s="38"/>
      <c r="D475" s="48"/>
      <c r="E475" s="48"/>
      <c r="F475" s="48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</row>
    <row r="476">
      <c r="A476" s="121"/>
      <c r="B476" s="38"/>
      <c r="C476" s="38"/>
      <c r="D476" s="88">
        <v>0.6041666666666666</v>
      </c>
      <c r="E476" s="88">
        <v>0.611111111111111</v>
      </c>
      <c r="F476" s="89" t="s">
        <v>13</v>
      </c>
      <c r="G476" s="123" t="str">
        <f>IFERROR(__xludf.DUMMYFUNCTION("""COMPUTED_VALUE"""),"Intervalo")</f>
        <v>Intervalo</v>
      </c>
      <c r="H476" s="81" t="str">
        <f>IFERROR(__xludf.DUMMYFUNCTION("""COMPUTED_VALUE"""),"Intervalo")</f>
        <v>Intervalo</v>
      </c>
      <c r="I476" s="81" t="str">
        <f>IFERROR(__xludf.DUMMYFUNCTION("""COMPUTED_VALUE"""),"Intervalo")</f>
        <v>Intervalo</v>
      </c>
      <c r="J476" s="81" t="str">
        <f>IFERROR(__xludf.DUMMYFUNCTION("""COMPUTED_VALUE"""),"Intervalo")</f>
        <v>Intervalo</v>
      </c>
      <c r="K476" s="81"/>
      <c r="L476" s="81" t="str">
        <f>IFERROR(__xludf.DUMMYFUNCTION("""COMPUTED_VALUE"""),"Intervalo")</f>
        <v>Intervalo</v>
      </c>
      <c r="M476" s="123" t="str">
        <f>IFERROR(__xludf.DUMMYFUNCTION("""COMPUTED_VALUE"""),"Intervalo")</f>
        <v>Intervalo</v>
      </c>
      <c r="N476" s="81"/>
      <c r="O476" s="130" t="str">
        <f>IFERROR(__xludf.DUMMYFUNCTION("""COMPUTED_VALUE"""),"Intervalo")</f>
        <v>Intervalo</v>
      </c>
      <c r="P476" s="123" t="str">
        <f>IFERROR(__xludf.DUMMYFUNCTION("""COMPUTED_VALUE"""),"Intervalo")</f>
        <v>Intervalo</v>
      </c>
      <c r="Q476" s="81"/>
      <c r="R476" s="81" t="str">
        <f>IFERROR(__xludf.DUMMYFUNCTION("""COMPUTED_VALUE"""),"Intervalo")</f>
        <v>Intervalo</v>
      </c>
      <c r="S476" s="81"/>
      <c r="T476" s="81"/>
      <c r="U476" s="81"/>
      <c r="V476" s="123"/>
      <c r="W476" s="81"/>
      <c r="X476" s="130"/>
      <c r="Y476" s="123"/>
      <c r="Z476" s="81"/>
      <c r="AA476" s="81"/>
      <c r="AB476" s="81"/>
      <c r="AC476" s="81"/>
      <c r="AD476" s="81"/>
      <c r="AE476" s="123"/>
      <c r="AF476" s="81"/>
      <c r="AG476" s="130"/>
      <c r="AH476" s="123"/>
      <c r="AI476" s="81"/>
      <c r="AJ476" s="81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</row>
    <row r="477">
      <c r="A477" s="121"/>
      <c r="B477" s="38"/>
      <c r="C477" s="38"/>
      <c r="D477" s="90"/>
      <c r="E477" s="90"/>
      <c r="F477" s="91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</row>
    <row r="478">
      <c r="A478" s="121"/>
      <c r="B478" s="38"/>
      <c r="C478" s="38"/>
      <c r="D478" s="90"/>
      <c r="E478" s="90"/>
      <c r="F478" s="91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</row>
    <row r="479">
      <c r="A479" s="121"/>
      <c r="B479" s="38"/>
      <c r="C479" s="38"/>
      <c r="D479" s="90"/>
      <c r="E479" s="90"/>
      <c r="F479" s="91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</row>
    <row r="480">
      <c r="A480" s="121"/>
      <c r="B480" s="38"/>
      <c r="C480" s="38"/>
      <c r="D480" s="90"/>
      <c r="E480" s="90"/>
      <c r="F480" s="91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</row>
    <row r="481">
      <c r="A481" s="121"/>
      <c r="B481" s="38"/>
      <c r="C481" s="38"/>
      <c r="D481" s="90"/>
      <c r="E481" s="90"/>
      <c r="F481" s="91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</row>
    <row r="482">
      <c r="A482" s="114" t="str">
        <f>CONCATENATE(B416," 
",C458)</f>
        <v>Sexta 
Tarde</v>
      </c>
      <c r="B482" s="38"/>
      <c r="C482" s="38"/>
      <c r="D482" s="93">
        <v>0.611111111111111</v>
      </c>
      <c r="E482" s="93">
        <v>0.6458333333333334</v>
      </c>
      <c r="F482" s="116" t="s">
        <v>19</v>
      </c>
      <c r="G482" s="118" t="str">
        <f>IFERROR(__xludf.DUMMYFUNCTION("""COMPUTED_VALUE""")," ")</f>
        <v> </v>
      </c>
      <c r="H482" s="118" t="str">
        <f>IFERROR(__xludf.DUMMYFUNCTION("""COMPUTED_VALUE""")," ")</f>
        <v> </v>
      </c>
      <c r="I482" s="118" t="str">
        <f>IFERROR(__xludf.DUMMYFUNCTION("""COMPUTED_VALUE""")," ")</f>
        <v> </v>
      </c>
      <c r="J482" s="118" t="str">
        <f>IFERROR(__xludf.DUMMYFUNCTION("""COMPUTED_VALUE""")," ")</f>
        <v> </v>
      </c>
      <c r="K482" s="118" t="str">
        <f>IFERROR(__xludf.DUMMYFUNCTION("""COMPUTED_VALUE""")," ")</f>
        <v> </v>
      </c>
      <c r="L482" s="118" t="str">
        <f>IFERROR(__xludf.DUMMYFUNCTION("""COMPUTED_VALUE""")," ")</f>
        <v> </v>
      </c>
      <c r="M482" s="118" t="str">
        <f>IFERROR(__xludf.DUMMYFUNCTION("""COMPUTED_VALUE""")," ")</f>
        <v> </v>
      </c>
      <c r="N482" s="118" t="str">
        <f>IFERROR(__xludf.DUMMYFUNCTION("""COMPUTED_VALUE""")," ")</f>
        <v> </v>
      </c>
      <c r="O482" s="118" t="str">
        <f>IFERROR(__xludf.DUMMYFUNCTION("""COMPUTED_VALUE""")," ")</f>
        <v> </v>
      </c>
      <c r="P482" s="118" t="str">
        <f>IFERROR(__xludf.DUMMYFUNCTION("""COMPUTED_VALUE""")," ")</f>
        <v> </v>
      </c>
      <c r="Q482" s="118" t="str">
        <f>IFERROR(__xludf.DUMMYFUNCTION("""COMPUTED_VALUE""")," ")</f>
        <v> </v>
      </c>
      <c r="R482" s="118" t="str">
        <f>IFERROR(__xludf.DUMMYFUNCTION("""COMPUTED_VALUE""")," ")</f>
        <v> </v>
      </c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</row>
    <row r="483">
      <c r="A483" s="38"/>
      <c r="B483" s="38"/>
      <c r="C483" s="38"/>
      <c r="D483" s="38"/>
      <c r="E483" s="38"/>
      <c r="F483" s="38"/>
      <c r="G483" s="119"/>
      <c r="H483" s="119"/>
      <c r="I483" s="120"/>
      <c r="J483" s="120"/>
      <c r="K483" s="119"/>
      <c r="L483" s="120"/>
      <c r="M483" s="119"/>
      <c r="N483" s="119"/>
      <c r="O483" s="120"/>
      <c r="P483" s="119"/>
      <c r="Q483" s="119"/>
      <c r="R483" s="120"/>
      <c r="S483" s="120"/>
      <c r="T483" s="119"/>
      <c r="U483" s="120"/>
      <c r="V483" s="119"/>
      <c r="W483" s="119"/>
      <c r="X483" s="120"/>
      <c r="Y483" s="119"/>
      <c r="Z483" s="119"/>
      <c r="AA483" s="120"/>
      <c r="AB483" s="120"/>
      <c r="AC483" s="119"/>
      <c r="AD483" s="120"/>
      <c r="AE483" s="119"/>
      <c r="AF483" s="119"/>
      <c r="AG483" s="120"/>
      <c r="AH483" s="119"/>
      <c r="AI483" s="119"/>
      <c r="AJ483" s="120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</row>
    <row r="484">
      <c r="A484" s="38"/>
      <c r="B484" s="38"/>
      <c r="C484" s="38"/>
      <c r="D484" s="38"/>
      <c r="E484" s="38"/>
      <c r="F484" s="38"/>
      <c r="G484" s="119"/>
      <c r="H484" s="120"/>
      <c r="I484" s="120"/>
      <c r="J484" s="120"/>
      <c r="K484" s="120"/>
      <c r="L484" s="120"/>
      <c r="M484" s="119"/>
      <c r="N484" s="120"/>
      <c r="O484" s="120"/>
      <c r="P484" s="119"/>
      <c r="Q484" s="120"/>
      <c r="R484" s="120"/>
      <c r="S484" s="120"/>
      <c r="T484" s="120"/>
      <c r="U484" s="120"/>
      <c r="V484" s="119"/>
      <c r="W484" s="120"/>
      <c r="X484" s="120"/>
      <c r="Y484" s="119"/>
      <c r="Z484" s="120"/>
      <c r="AA484" s="120"/>
      <c r="AB484" s="120"/>
      <c r="AC484" s="120"/>
      <c r="AD484" s="120"/>
      <c r="AE484" s="119"/>
      <c r="AF484" s="120"/>
      <c r="AG484" s="120"/>
      <c r="AH484" s="119"/>
      <c r="AI484" s="120"/>
      <c r="AJ484" s="120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</row>
    <row r="485">
      <c r="A485" s="38"/>
      <c r="B485" s="38"/>
      <c r="C485" s="38"/>
      <c r="D485" s="38"/>
      <c r="E485" s="38"/>
      <c r="F485" s="38"/>
      <c r="G485" s="119"/>
      <c r="H485" s="120"/>
      <c r="I485" s="120"/>
      <c r="J485" s="120"/>
      <c r="K485" s="120"/>
      <c r="L485" s="120"/>
      <c r="M485" s="119"/>
      <c r="N485" s="120"/>
      <c r="O485" s="120"/>
      <c r="P485" s="119"/>
      <c r="Q485" s="120"/>
      <c r="R485" s="120"/>
      <c r="S485" s="120"/>
      <c r="T485" s="120"/>
      <c r="U485" s="120"/>
      <c r="V485" s="119"/>
      <c r="W485" s="120"/>
      <c r="X485" s="120"/>
      <c r="Y485" s="119"/>
      <c r="Z485" s="120"/>
      <c r="AA485" s="120"/>
      <c r="AB485" s="120"/>
      <c r="AC485" s="120"/>
      <c r="AD485" s="120"/>
      <c r="AE485" s="119"/>
      <c r="AF485" s="120"/>
      <c r="AG485" s="120"/>
      <c r="AH485" s="119"/>
      <c r="AI485" s="120"/>
      <c r="AJ485" s="120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</row>
    <row r="486">
      <c r="A486" s="38"/>
      <c r="B486" s="38"/>
      <c r="C486" s="38"/>
      <c r="D486" s="38"/>
      <c r="E486" s="38"/>
      <c r="F486" s="38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</row>
    <row r="487">
      <c r="A487" s="48"/>
      <c r="B487" s="38"/>
      <c r="C487" s="38"/>
      <c r="D487" s="48"/>
      <c r="E487" s="48"/>
      <c r="F487" s="48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</row>
    <row r="488">
      <c r="A488" s="114" t="str">
        <f>CONCATENATE(B416," 
",C458)</f>
        <v>Sexta 
Tarde</v>
      </c>
      <c r="B488" s="38"/>
      <c r="C488" s="38"/>
      <c r="D488" s="93">
        <v>0.6458333333333334</v>
      </c>
      <c r="E488" s="93">
        <v>0.6805555555555555</v>
      </c>
      <c r="F488" s="94" t="s">
        <v>20</v>
      </c>
      <c r="G488" s="118" t="str">
        <f>IFERROR(__xludf.DUMMYFUNCTION("""COMPUTED_VALUE""")," ")</f>
        <v> </v>
      </c>
      <c r="H488" s="118" t="str">
        <f>IFERROR(__xludf.DUMMYFUNCTION("""COMPUTED_VALUE""")," ")</f>
        <v> </v>
      </c>
      <c r="I488" s="118" t="str">
        <f>IFERROR(__xludf.DUMMYFUNCTION("""COMPUTED_VALUE""")," ")</f>
        <v> </v>
      </c>
      <c r="J488" s="118" t="str">
        <f>IFERROR(__xludf.DUMMYFUNCTION("""COMPUTED_VALUE""")," ")</f>
        <v> </v>
      </c>
      <c r="K488" s="118" t="str">
        <f>IFERROR(__xludf.DUMMYFUNCTION("""COMPUTED_VALUE""")," ")</f>
        <v> </v>
      </c>
      <c r="L488" s="118" t="str">
        <f>IFERROR(__xludf.DUMMYFUNCTION("""COMPUTED_VALUE""")," ")</f>
        <v> </v>
      </c>
      <c r="M488" s="118" t="str">
        <f>IFERROR(__xludf.DUMMYFUNCTION("""COMPUTED_VALUE""")," ")</f>
        <v> </v>
      </c>
      <c r="N488" s="118" t="str">
        <f>IFERROR(__xludf.DUMMYFUNCTION("""COMPUTED_VALUE""")," ")</f>
        <v> </v>
      </c>
      <c r="O488" s="118" t="str">
        <f>IFERROR(__xludf.DUMMYFUNCTION("""COMPUTED_VALUE""")," ")</f>
        <v> </v>
      </c>
      <c r="P488" s="118" t="str">
        <f>IFERROR(__xludf.DUMMYFUNCTION("""COMPUTED_VALUE""")," ")</f>
        <v> </v>
      </c>
      <c r="Q488" s="118" t="str">
        <f>IFERROR(__xludf.DUMMYFUNCTION("""COMPUTED_VALUE""")," ")</f>
        <v> </v>
      </c>
      <c r="R488" s="118" t="str">
        <f>IFERROR(__xludf.DUMMYFUNCTION("""COMPUTED_VALUE""")," ")</f>
        <v> </v>
      </c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</row>
    <row r="489">
      <c r="A489" s="38"/>
      <c r="B489" s="38"/>
      <c r="C489" s="38"/>
      <c r="D489" s="38"/>
      <c r="E489" s="38"/>
      <c r="F489" s="38"/>
      <c r="G489" s="119"/>
      <c r="H489" s="119"/>
      <c r="I489" s="120"/>
      <c r="J489" s="120"/>
      <c r="K489" s="119"/>
      <c r="L489" s="120"/>
      <c r="M489" s="119"/>
      <c r="N489" s="119"/>
      <c r="O489" s="120"/>
      <c r="P489" s="119"/>
      <c r="Q489" s="119"/>
      <c r="R489" s="120"/>
      <c r="S489" s="120"/>
      <c r="T489" s="119"/>
      <c r="U489" s="120"/>
      <c r="V489" s="119"/>
      <c r="W489" s="119"/>
      <c r="X489" s="120"/>
      <c r="Y489" s="119"/>
      <c r="Z489" s="119"/>
      <c r="AA489" s="120"/>
      <c r="AB489" s="120"/>
      <c r="AC489" s="119"/>
      <c r="AD489" s="120"/>
      <c r="AE489" s="119"/>
      <c r="AF489" s="119"/>
      <c r="AG489" s="120"/>
      <c r="AH489" s="119"/>
      <c r="AI489" s="119"/>
      <c r="AJ489" s="120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</row>
    <row r="490">
      <c r="A490" s="38"/>
      <c r="B490" s="38"/>
      <c r="C490" s="38"/>
      <c r="D490" s="38"/>
      <c r="E490" s="38"/>
      <c r="F490" s="38"/>
      <c r="G490" s="119"/>
      <c r="H490" s="120"/>
      <c r="I490" s="120"/>
      <c r="J490" s="120"/>
      <c r="K490" s="120"/>
      <c r="L490" s="120"/>
      <c r="M490" s="119"/>
      <c r="N490" s="120"/>
      <c r="O490" s="120"/>
      <c r="P490" s="119"/>
      <c r="Q490" s="120"/>
      <c r="R490" s="120"/>
      <c r="S490" s="120"/>
      <c r="T490" s="120"/>
      <c r="U490" s="120"/>
      <c r="V490" s="119"/>
      <c r="W490" s="120"/>
      <c r="X490" s="120"/>
      <c r="Y490" s="119"/>
      <c r="Z490" s="120"/>
      <c r="AA490" s="120"/>
      <c r="AB490" s="120"/>
      <c r="AC490" s="120"/>
      <c r="AD490" s="120"/>
      <c r="AE490" s="119"/>
      <c r="AF490" s="120"/>
      <c r="AG490" s="120"/>
      <c r="AH490" s="119"/>
      <c r="AI490" s="120"/>
      <c r="AJ490" s="120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</row>
    <row r="491">
      <c r="A491" s="38"/>
      <c r="B491" s="38"/>
      <c r="C491" s="38"/>
      <c r="D491" s="38"/>
      <c r="E491" s="38"/>
      <c r="F491" s="38"/>
      <c r="G491" s="119"/>
      <c r="H491" s="120"/>
      <c r="I491" s="120"/>
      <c r="J491" s="120"/>
      <c r="K491" s="120"/>
      <c r="L491" s="120"/>
      <c r="M491" s="119"/>
      <c r="N491" s="120"/>
      <c r="O491" s="120"/>
      <c r="P491" s="119"/>
      <c r="Q491" s="120"/>
      <c r="R491" s="120"/>
      <c r="S491" s="120"/>
      <c r="T491" s="120"/>
      <c r="U491" s="120"/>
      <c r="V491" s="119"/>
      <c r="W491" s="120"/>
      <c r="X491" s="120"/>
      <c r="Y491" s="119"/>
      <c r="Z491" s="120"/>
      <c r="AA491" s="120"/>
      <c r="AB491" s="120"/>
      <c r="AC491" s="120"/>
      <c r="AD491" s="120"/>
      <c r="AE491" s="119"/>
      <c r="AF491" s="120"/>
      <c r="AG491" s="120"/>
      <c r="AH491" s="119"/>
      <c r="AI491" s="120"/>
      <c r="AJ491" s="120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</row>
    <row r="492">
      <c r="A492" s="38"/>
      <c r="B492" s="38"/>
      <c r="C492" s="38"/>
      <c r="D492" s="38"/>
      <c r="E492" s="38"/>
      <c r="F492" s="38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</row>
    <row r="493">
      <c r="A493" s="48"/>
      <c r="B493" s="38"/>
      <c r="C493" s="38"/>
      <c r="D493" s="48"/>
      <c r="E493" s="48"/>
      <c r="F493" s="48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</row>
    <row r="494">
      <c r="A494" s="114" t="str">
        <f>CONCATENATE(B416," 
",C458)</f>
        <v>Sexta 
Tarde</v>
      </c>
      <c r="B494" s="38"/>
      <c r="C494" s="38"/>
      <c r="D494" s="93">
        <v>0.6805555555555555</v>
      </c>
      <c r="E494" s="93">
        <v>0.7152777777777778</v>
      </c>
      <c r="F494" s="94" t="s">
        <v>21</v>
      </c>
      <c r="G494" s="118" t="str">
        <f>IFERROR(__xludf.DUMMYFUNCTION("""COMPUTED_VALUE""")," ")</f>
        <v> </v>
      </c>
      <c r="H494" s="118" t="str">
        <f>IFERROR(__xludf.DUMMYFUNCTION("""COMPUTED_VALUE""")," ")</f>
        <v> </v>
      </c>
      <c r="I494" s="118" t="str">
        <f>IFERROR(__xludf.DUMMYFUNCTION("""COMPUTED_VALUE""")," ")</f>
        <v> </v>
      </c>
      <c r="J494" s="118" t="str">
        <f>IFERROR(__xludf.DUMMYFUNCTION("""COMPUTED_VALUE""")," ")</f>
        <v> </v>
      </c>
      <c r="K494" s="118" t="str">
        <f>IFERROR(__xludf.DUMMYFUNCTION("""COMPUTED_VALUE""")," ")</f>
        <v> </v>
      </c>
      <c r="L494" s="118" t="str">
        <f>IFERROR(__xludf.DUMMYFUNCTION("""COMPUTED_VALUE""")," ")</f>
        <v> </v>
      </c>
      <c r="M494" s="118" t="str">
        <f>IFERROR(__xludf.DUMMYFUNCTION("""COMPUTED_VALUE""")," ")</f>
        <v> </v>
      </c>
      <c r="N494" s="118" t="str">
        <f>IFERROR(__xludf.DUMMYFUNCTION("""COMPUTED_VALUE""")," ")</f>
        <v> </v>
      </c>
      <c r="O494" s="118" t="str">
        <f>IFERROR(__xludf.DUMMYFUNCTION("""COMPUTED_VALUE""")," ")</f>
        <v> </v>
      </c>
      <c r="P494" s="118" t="str">
        <f>IFERROR(__xludf.DUMMYFUNCTION("""COMPUTED_VALUE""")," ")</f>
        <v> </v>
      </c>
      <c r="Q494" s="118" t="str">
        <f>IFERROR(__xludf.DUMMYFUNCTION("""COMPUTED_VALUE""")," ")</f>
        <v> </v>
      </c>
      <c r="R494" s="118" t="str">
        <f>IFERROR(__xludf.DUMMYFUNCTION("""COMPUTED_VALUE""")," ")</f>
        <v> </v>
      </c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</row>
    <row r="495">
      <c r="A495" s="38"/>
      <c r="B495" s="38"/>
      <c r="C495" s="38"/>
      <c r="D495" s="38"/>
      <c r="E495" s="38"/>
      <c r="F495" s="38"/>
      <c r="G495" s="119"/>
      <c r="H495" s="119"/>
      <c r="I495" s="120"/>
      <c r="J495" s="120"/>
      <c r="K495" s="119"/>
      <c r="L495" s="120"/>
      <c r="M495" s="119"/>
      <c r="N495" s="119"/>
      <c r="O495" s="120"/>
      <c r="P495" s="119"/>
      <c r="Q495" s="119"/>
      <c r="R495" s="120"/>
      <c r="S495" s="120"/>
      <c r="T495" s="119"/>
      <c r="U495" s="120"/>
      <c r="V495" s="119"/>
      <c r="W495" s="119"/>
      <c r="X495" s="120"/>
      <c r="Y495" s="119"/>
      <c r="Z495" s="119"/>
      <c r="AA495" s="120"/>
      <c r="AB495" s="120"/>
      <c r="AC495" s="119"/>
      <c r="AD495" s="120"/>
      <c r="AE495" s="119"/>
      <c r="AF495" s="119"/>
      <c r="AG495" s="120"/>
      <c r="AH495" s="119"/>
      <c r="AI495" s="119"/>
      <c r="AJ495" s="120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</row>
    <row r="496">
      <c r="A496" s="38"/>
      <c r="B496" s="38"/>
      <c r="C496" s="38"/>
      <c r="D496" s="38"/>
      <c r="E496" s="38"/>
      <c r="F496" s="38"/>
      <c r="G496" s="119"/>
      <c r="H496" s="120"/>
      <c r="I496" s="120"/>
      <c r="J496" s="120"/>
      <c r="K496" s="120"/>
      <c r="L496" s="120"/>
      <c r="M496" s="119"/>
      <c r="N496" s="120"/>
      <c r="O496" s="120"/>
      <c r="P496" s="119"/>
      <c r="Q496" s="120"/>
      <c r="R496" s="120"/>
      <c r="S496" s="120"/>
      <c r="T496" s="120"/>
      <c r="U496" s="120"/>
      <c r="V496" s="119"/>
      <c r="W496" s="120"/>
      <c r="X496" s="120"/>
      <c r="Y496" s="119"/>
      <c r="Z496" s="120"/>
      <c r="AA496" s="120"/>
      <c r="AB496" s="120"/>
      <c r="AC496" s="120"/>
      <c r="AD496" s="120"/>
      <c r="AE496" s="119"/>
      <c r="AF496" s="120"/>
      <c r="AG496" s="120"/>
      <c r="AH496" s="119"/>
      <c r="AI496" s="120"/>
      <c r="AJ496" s="120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</row>
    <row r="497">
      <c r="A497" s="38"/>
      <c r="B497" s="38"/>
      <c r="C497" s="38"/>
      <c r="D497" s="38"/>
      <c r="E497" s="38"/>
      <c r="F497" s="38"/>
      <c r="G497" s="119"/>
      <c r="H497" s="120"/>
      <c r="I497" s="120"/>
      <c r="J497" s="120"/>
      <c r="K497" s="120"/>
      <c r="L497" s="120"/>
      <c r="M497" s="119"/>
      <c r="N497" s="120"/>
      <c r="O497" s="120"/>
      <c r="P497" s="119"/>
      <c r="Q497" s="120"/>
      <c r="R497" s="120"/>
      <c r="S497" s="120"/>
      <c r="T497" s="120"/>
      <c r="U497" s="120"/>
      <c r="V497" s="119"/>
      <c r="W497" s="120"/>
      <c r="X497" s="120"/>
      <c r="Y497" s="119"/>
      <c r="Z497" s="120"/>
      <c r="AA497" s="120"/>
      <c r="AB497" s="120"/>
      <c r="AC497" s="120"/>
      <c r="AD497" s="120"/>
      <c r="AE497" s="119"/>
      <c r="AF497" s="120"/>
      <c r="AG497" s="120"/>
      <c r="AH497" s="119"/>
      <c r="AI497" s="120"/>
      <c r="AJ497" s="120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</row>
    <row r="498">
      <c r="A498" s="38"/>
      <c r="B498" s="38"/>
      <c r="C498" s="38"/>
      <c r="D498" s="38"/>
      <c r="E498" s="38"/>
      <c r="F498" s="38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</row>
    <row r="499">
      <c r="A499" s="48"/>
      <c r="B499" s="38"/>
      <c r="C499" s="48"/>
      <c r="D499" s="48"/>
      <c r="E499" s="48"/>
      <c r="F499" s="48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</row>
    <row r="500">
      <c r="A500" s="121"/>
      <c r="B500" s="38"/>
      <c r="C500" s="115" t="s">
        <v>37</v>
      </c>
      <c r="D500" s="88">
        <f>E494</f>
        <v>0.7152777778</v>
      </c>
      <c r="E500" s="88">
        <v>0.7152777777777778</v>
      </c>
      <c r="F500" s="89" t="s">
        <v>13</v>
      </c>
      <c r="G500" s="123" t="str">
        <f>IFERROR(__xludf.DUMMYFUNCTION("""COMPUTED_VALUE"""),"Intervalo")</f>
        <v>Intervalo</v>
      </c>
      <c r="H500" s="81" t="str">
        <f>IFERROR(__xludf.DUMMYFUNCTION("""COMPUTED_VALUE"""),"Intervalo")</f>
        <v>Intervalo</v>
      </c>
      <c r="I500" s="81" t="str">
        <f>IFERROR(__xludf.DUMMYFUNCTION("""COMPUTED_VALUE"""),"Intervalo")</f>
        <v>Intervalo</v>
      </c>
      <c r="J500" s="81" t="str">
        <f>IFERROR(__xludf.DUMMYFUNCTION("""COMPUTED_VALUE"""),"Intervalo")</f>
        <v>Intervalo</v>
      </c>
      <c r="K500" s="81"/>
      <c r="L500" s="81" t="str">
        <f>IFERROR(__xludf.DUMMYFUNCTION("""COMPUTED_VALUE"""),"Intervalo")</f>
        <v>Intervalo</v>
      </c>
      <c r="M500" s="123" t="str">
        <f>IFERROR(__xludf.DUMMYFUNCTION("""COMPUTED_VALUE"""),"Intervalo")</f>
        <v>Intervalo</v>
      </c>
      <c r="N500" s="81"/>
      <c r="O500" s="130" t="str">
        <f>IFERROR(__xludf.DUMMYFUNCTION("""COMPUTED_VALUE"""),"Intervalo")</f>
        <v>Intervalo</v>
      </c>
      <c r="P500" s="123" t="str">
        <f>IFERROR(__xludf.DUMMYFUNCTION("""COMPUTED_VALUE"""),"Intervalo")</f>
        <v>Intervalo</v>
      </c>
      <c r="Q500" s="81"/>
      <c r="R500" s="81" t="str">
        <f>IFERROR(__xludf.DUMMYFUNCTION("""COMPUTED_VALUE"""),"Intervalo")</f>
        <v>Intervalo</v>
      </c>
      <c r="S500" s="81"/>
      <c r="T500" s="81"/>
      <c r="U500" s="81"/>
      <c r="V500" s="123"/>
      <c r="W500" s="81"/>
      <c r="X500" s="130"/>
      <c r="Y500" s="123"/>
      <c r="Z500" s="81"/>
      <c r="AA500" s="81"/>
      <c r="AB500" s="81"/>
      <c r="AC500" s="81"/>
      <c r="AD500" s="81"/>
      <c r="AE500" s="123"/>
      <c r="AF500" s="81"/>
      <c r="AG500" s="130"/>
      <c r="AH500" s="123"/>
      <c r="AI500" s="81"/>
      <c r="AJ500" s="81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</row>
    <row r="501">
      <c r="A501" s="121"/>
      <c r="B501" s="38"/>
      <c r="C501" s="38"/>
      <c r="D501" s="90"/>
      <c r="E501" s="90"/>
      <c r="F501" s="91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</row>
    <row r="502">
      <c r="A502" s="121"/>
      <c r="B502" s="38"/>
      <c r="C502" s="38"/>
      <c r="D502" s="90"/>
      <c r="E502" s="90"/>
      <c r="F502" s="91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</row>
    <row r="503">
      <c r="A503" s="121"/>
      <c r="B503" s="38"/>
      <c r="C503" s="38"/>
      <c r="D503" s="90"/>
      <c r="E503" s="90"/>
      <c r="F503" s="91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</row>
    <row r="504">
      <c r="A504" s="121"/>
      <c r="B504" s="38"/>
      <c r="C504" s="38"/>
      <c r="D504" s="90"/>
      <c r="E504" s="90"/>
      <c r="F504" s="91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</row>
    <row r="505">
      <c r="A505" s="121"/>
      <c r="B505" s="38"/>
      <c r="C505" s="38"/>
      <c r="D505" s="90"/>
      <c r="E505" s="90"/>
      <c r="F505" s="91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</row>
    <row r="506">
      <c r="A506" s="124" t="str">
        <f>CONCATENATE(B416," 
",C500)</f>
        <v>Sexta 
EXTRA</v>
      </c>
      <c r="B506" s="38"/>
      <c r="C506" s="38"/>
      <c r="D506" s="93">
        <f>E494</f>
        <v>0.7152777778</v>
      </c>
      <c r="E506" s="93">
        <v>0.75</v>
      </c>
      <c r="F506" s="94" t="s">
        <v>22</v>
      </c>
      <c r="G506" s="118" t="str">
        <f>IFERROR(__xludf.DUMMYFUNCTION("""COMPUTED_VALUE""")," ")</f>
        <v> </v>
      </c>
      <c r="H506" s="118" t="str">
        <f>IFERROR(__xludf.DUMMYFUNCTION("""COMPUTED_VALUE""")," ")</f>
        <v> </v>
      </c>
      <c r="I506" s="118" t="str">
        <f>IFERROR(__xludf.DUMMYFUNCTION("""COMPUTED_VALUE""")," ")</f>
        <v> </v>
      </c>
      <c r="J506" s="118" t="str">
        <f>IFERROR(__xludf.DUMMYFUNCTION("""COMPUTED_VALUE""")," ")</f>
        <v> </v>
      </c>
      <c r="K506" s="118" t="str">
        <f>IFERROR(__xludf.DUMMYFUNCTION("""COMPUTED_VALUE""")," ")</f>
        <v> </v>
      </c>
      <c r="L506" s="118" t="str">
        <f>IFERROR(__xludf.DUMMYFUNCTION("""COMPUTED_VALUE""")," ")</f>
        <v> </v>
      </c>
      <c r="M506" s="118" t="str">
        <f>IFERROR(__xludf.DUMMYFUNCTION("""COMPUTED_VALUE""")," ")</f>
        <v> </v>
      </c>
      <c r="N506" s="118" t="str">
        <f>IFERROR(__xludf.DUMMYFUNCTION("""COMPUTED_VALUE""")," ")</f>
        <v> </v>
      </c>
      <c r="O506" s="118" t="str">
        <f>IFERROR(__xludf.DUMMYFUNCTION("""COMPUTED_VALUE""")," ")</f>
        <v> </v>
      </c>
      <c r="P506" s="118" t="str">
        <f>IFERROR(__xludf.DUMMYFUNCTION("""COMPUTED_VALUE""")," ")</f>
        <v> </v>
      </c>
      <c r="Q506" s="118" t="str">
        <f>IFERROR(__xludf.DUMMYFUNCTION("""COMPUTED_VALUE""")," ")</f>
        <v> </v>
      </c>
      <c r="R506" s="118" t="str">
        <f>IFERROR(__xludf.DUMMYFUNCTION("""COMPUTED_VALUE""")," ")</f>
        <v> </v>
      </c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</row>
    <row r="507">
      <c r="A507" s="38"/>
      <c r="B507" s="38"/>
      <c r="C507" s="38"/>
      <c r="D507" s="38"/>
      <c r="E507" s="38"/>
      <c r="F507" s="38"/>
      <c r="G507" s="119"/>
      <c r="H507" s="119"/>
      <c r="I507" s="120"/>
      <c r="J507" s="120"/>
      <c r="K507" s="119"/>
      <c r="L507" s="120"/>
      <c r="M507" s="119"/>
      <c r="N507" s="119"/>
      <c r="O507" s="120"/>
      <c r="P507" s="119"/>
      <c r="Q507" s="119"/>
      <c r="R507" s="120"/>
      <c r="S507" s="120"/>
      <c r="T507" s="119"/>
      <c r="U507" s="120"/>
      <c r="V507" s="119"/>
      <c r="W507" s="119"/>
      <c r="X507" s="120"/>
      <c r="Y507" s="119"/>
      <c r="Z507" s="119"/>
      <c r="AA507" s="120"/>
      <c r="AB507" s="120"/>
      <c r="AC507" s="119"/>
      <c r="AD507" s="120"/>
      <c r="AE507" s="119"/>
      <c r="AF507" s="119"/>
      <c r="AG507" s="120"/>
      <c r="AH507" s="119"/>
      <c r="AI507" s="119"/>
      <c r="AJ507" s="120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</row>
    <row r="508">
      <c r="A508" s="38"/>
      <c r="B508" s="38"/>
      <c r="C508" s="38"/>
      <c r="D508" s="38"/>
      <c r="E508" s="38"/>
      <c r="F508" s="38"/>
      <c r="G508" s="119"/>
      <c r="H508" s="120"/>
      <c r="I508" s="120"/>
      <c r="J508" s="120"/>
      <c r="K508" s="120"/>
      <c r="L508" s="120"/>
      <c r="M508" s="119"/>
      <c r="N508" s="120"/>
      <c r="O508" s="120"/>
      <c r="P508" s="119"/>
      <c r="Q508" s="120"/>
      <c r="R508" s="120"/>
      <c r="S508" s="120"/>
      <c r="T508" s="120"/>
      <c r="U508" s="120"/>
      <c r="V508" s="119"/>
      <c r="W508" s="120"/>
      <c r="X508" s="120"/>
      <c r="Y508" s="119"/>
      <c r="Z508" s="120"/>
      <c r="AA508" s="120"/>
      <c r="AB508" s="120"/>
      <c r="AC508" s="120"/>
      <c r="AD508" s="120"/>
      <c r="AE508" s="119"/>
      <c r="AF508" s="120"/>
      <c r="AG508" s="120"/>
      <c r="AH508" s="119"/>
      <c r="AI508" s="120"/>
      <c r="AJ508" s="120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</row>
    <row r="509">
      <c r="A509" s="38"/>
      <c r="B509" s="38"/>
      <c r="C509" s="38"/>
      <c r="D509" s="38"/>
      <c r="E509" s="38"/>
      <c r="F509" s="38"/>
      <c r="G509" s="119"/>
      <c r="H509" s="120"/>
      <c r="I509" s="120"/>
      <c r="J509" s="120"/>
      <c r="K509" s="120"/>
      <c r="L509" s="120"/>
      <c r="M509" s="119"/>
      <c r="N509" s="120"/>
      <c r="O509" s="120"/>
      <c r="P509" s="119"/>
      <c r="Q509" s="120"/>
      <c r="R509" s="120"/>
      <c r="S509" s="120"/>
      <c r="T509" s="120"/>
      <c r="U509" s="120"/>
      <c r="V509" s="119"/>
      <c r="W509" s="120"/>
      <c r="X509" s="120"/>
      <c r="Y509" s="119"/>
      <c r="Z509" s="120"/>
      <c r="AA509" s="120"/>
      <c r="AB509" s="120"/>
      <c r="AC509" s="120"/>
      <c r="AD509" s="120"/>
      <c r="AE509" s="119"/>
      <c r="AF509" s="120"/>
      <c r="AG509" s="120"/>
      <c r="AH509" s="119"/>
      <c r="AI509" s="120"/>
      <c r="AJ509" s="120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</row>
    <row r="510">
      <c r="A510" s="38"/>
      <c r="B510" s="38"/>
      <c r="C510" s="38"/>
      <c r="D510" s="38"/>
      <c r="E510" s="38"/>
      <c r="F510" s="38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</row>
    <row r="511">
      <c r="A511" s="48"/>
      <c r="B511" s="38"/>
      <c r="C511" s="38"/>
      <c r="D511" s="48"/>
      <c r="E511" s="48"/>
      <c r="F511" s="48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</row>
    <row r="512">
      <c r="A512" s="124" t="str">
        <f>CONCATENATE(B416," 
",C500)</f>
        <v>Sexta 
EXTRA</v>
      </c>
      <c r="B512" s="38"/>
      <c r="C512" s="38"/>
      <c r="D512" s="93">
        <f>E506</f>
        <v>0.75</v>
      </c>
      <c r="E512" s="93">
        <v>0.7847222222222222</v>
      </c>
      <c r="F512" s="94" t="s">
        <v>23</v>
      </c>
      <c r="G512" s="118" t="str">
        <f>IFERROR(__xludf.DUMMYFUNCTION("""COMPUTED_VALUE""")," ")</f>
        <v> </v>
      </c>
      <c r="H512" s="118" t="str">
        <f>IFERROR(__xludf.DUMMYFUNCTION("""COMPUTED_VALUE""")," ")</f>
        <v> </v>
      </c>
      <c r="I512" s="118" t="str">
        <f>IFERROR(__xludf.DUMMYFUNCTION("""COMPUTED_VALUE""")," ")</f>
        <v> </v>
      </c>
      <c r="J512" s="118" t="str">
        <f>IFERROR(__xludf.DUMMYFUNCTION("""COMPUTED_VALUE""")," ")</f>
        <v> </v>
      </c>
      <c r="K512" s="118" t="str">
        <f>IFERROR(__xludf.DUMMYFUNCTION("""COMPUTED_VALUE""")," ")</f>
        <v> </v>
      </c>
      <c r="L512" s="118" t="str">
        <f>IFERROR(__xludf.DUMMYFUNCTION("""COMPUTED_VALUE""")," ")</f>
        <v> </v>
      </c>
      <c r="M512" s="118" t="str">
        <f>IFERROR(__xludf.DUMMYFUNCTION("""COMPUTED_VALUE""")," ")</f>
        <v> </v>
      </c>
      <c r="N512" s="118" t="str">
        <f>IFERROR(__xludf.DUMMYFUNCTION("""COMPUTED_VALUE""")," ")</f>
        <v> </v>
      </c>
      <c r="O512" s="118" t="str">
        <f>IFERROR(__xludf.DUMMYFUNCTION("""COMPUTED_VALUE""")," ")</f>
        <v> </v>
      </c>
      <c r="P512" s="118" t="str">
        <f>IFERROR(__xludf.DUMMYFUNCTION("""COMPUTED_VALUE""")," ")</f>
        <v> </v>
      </c>
      <c r="Q512" s="118" t="str">
        <f>IFERROR(__xludf.DUMMYFUNCTION("""COMPUTED_VALUE""")," ")</f>
        <v> </v>
      </c>
      <c r="R512" s="118" t="str">
        <f>IFERROR(__xludf.DUMMYFUNCTION("""COMPUTED_VALUE""")," ")</f>
        <v> </v>
      </c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</row>
    <row r="513">
      <c r="A513" s="38"/>
      <c r="B513" s="38"/>
      <c r="C513" s="38"/>
      <c r="D513" s="38"/>
      <c r="E513" s="38"/>
      <c r="F513" s="38"/>
      <c r="G513" s="119"/>
      <c r="H513" s="119"/>
      <c r="I513" s="120"/>
      <c r="J513" s="120"/>
      <c r="K513" s="119"/>
      <c r="L513" s="120"/>
      <c r="M513" s="119"/>
      <c r="N513" s="119"/>
      <c r="O513" s="120"/>
      <c r="P513" s="119"/>
      <c r="Q513" s="119"/>
      <c r="R513" s="120"/>
      <c r="S513" s="120"/>
      <c r="T513" s="119"/>
      <c r="U513" s="120"/>
      <c r="V513" s="119"/>
      <c r="W513" s="119"/>
      <c r="X513" s="120"/>
      <c r="Y513" s="119"/>
      <c r="Z513" s="119"/>
      <c r="AA513" s="120"/>
      <c r="AB513" s="120"/>
      <c r="AC513" s="119"/>
      <c r="AD513" s="120"/>
      <c r="AE513" s="119"/>
      <c r="AF513" s="119"/>
      <c r="AG513" s="120"/>
      <c r="AH513" s="119"/>
      <c r="AI513" s="119"/>
      <c r="AJ513" s="120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</row>
    <row r="514">
      <c r="A514" s="38"/>
      <c r="B514" s="38"/>
      <c r="C514" s="38"/>
      <c r="D514" s="38"/>
      <c r="E514" s="38"/>
      <c r="F514" s="38"/>
      <c r="G514" s="119"/>
      <c r="H514" s="120"/>
      <c r="I514" s="120"/>
      <c r="J514" s="120"/>
      <c r="K514" s="120"/>
      <c r="L514" s="120"/>
      <c r="M514" s="119"/>
      <c r="N514" s="120"/>
      <c r="O514" s="120"/>
      <c r="P514" s="119"/>
      <c r="Q514" s="120"/>
      <c r="R514" s="120"/>
      <c r="S514" s="120"/>
      <c r="T514" s="120"/>
      <c r="U514" s="120"/>
      <c r="V514" s="119"/>
      <c r="W514" s="120"/>
      <c r="X514" s="120"/>
      <c r="Y514" s="119"/>
      <c r="Z514" s="120"/>
      <c r="AA514" s="120"/>
      <c r="AB514" s="120"/>
      <c r="AC514" s="120"/>
      <c r="AD514" s="120"/>
      <c r="AE514" s="119"/>
      <c r="AF514" s="120"/>
      <c r="AG514" s="120"/>
      <c r="AH514" s="119"/>
      <c r="AI514" s="120"/>
      <c r="AJ514" s="120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</row>
    <row r="515">
      <c r="A515" s="38"/>
      <c r="B515" s="38"/>
      <c r="C515" s="38"/>
      <c r="D515" s="38"/>
      <c r="E515" s="38"/>
      <c r="F515" s="38"/>
      <c r="G515" s="119"/>
      <c r="H515" s="120"/>
      <c r="I515" s="120"/>
      <c r="J515" s="120"/>
      <c r="K515" s="120"/>
      <c r="L515" s="120"/>
      <c r="M515" s="119"/>
      <c r="N515" s="120"/>
      <c r="O515" s="120"/>
      <c r="P515" s="119"/>
      <c r="Q515" s="120"/>
      <c r="R515" s="120"/>
      <c r="S515" s="120"/>
      <c r="T515" s="120"/>
      <c r="U515" s="120"/>
      <c r="V515" s="119"/>
      <c r="W515" s="120"/>
      <c r="X515" s="120"/>
      <c r="Y515" s="119"/>
      <c r="Z515" s="120"/>
      <c r="AA515" s="120"/>
      <c r="AB515" s="120"/>
      <c r="AC515" s="120"/>
      <c r="AD515" s="120"/>
      <c r="AE515" s="119"/>
      <c r="AF515" s="120"/>
      <c r="AG515" s="120"/>
      <c r="AH515" s="119"/>
      <c r="AI515" s="120"/>
      <c r="AJ515" s="120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</row>
    <row r="516">
      <c r="A516" s="38"/>
      <c r="B516" s="38"/>
      <c r="C516" s="38"/>
      <c r="D516" s="38"/>
      <c r="E516" s="38"/>
      <c r="F516" s="38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</row>
    <row r="517">
      <c r="A517" s="48"/>
      <c r="B517" s="48"/>
      <c r="C517" s="48"/>
      <c r="D517" s="48"/>
      <c r="E517" s="48"/>
      <c r="F517" s="48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</row>
    <row r="518">
      <c r="A518" s="121"/>
      <c r="B518" s="121"/>
      <c r="C518" s="121"/>
      <c r="D518" s="125"/>
      <c r="E518" s="125"/>
      <c r="F518" s="125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</row>
    <row r="519">
      <c r="A519" s="114" t="str">
        <f>CONCATENATE(B519," 
",C519)</f>
        <v>Sábado 
Manhã</v>
      </c>
      <c r="B519" s="126" t="s">
        <v>9</v>
      </c>
      <c r="C519" s="126" t="s">
        <v>35</v>
      </c>
      <c r="D519" s="95">
        <v>0.3125</v>
      </c>
      <c r="E519" s="95">
        <v>0.3472222222222222</v>
      </c>
      <c r="F519" s="96" t="s">
        <v>10</v>
      </c>
      <c r="G519" s="118" t="str">
        <f>IFERROR(__xludf.DUMMYFUNCTION("""COMPUTED_VALUE""")," ")</f>
        <v> </v>
      </c>
      <c r="H519" s="118" t="str">
        <f>IFERROR(__xludf.DUMMYFUNCTION("""COMPUTED_VALUE""")," ")</f>
        <v> </v>
      </c>
      <c r="I519" s="118" t="str">
        <f>IFERROR(__xludf.DUMMYFUNCTION("""COMPUTED_VALUE""")," ")</f>
        <v> </v>
      </c>
      <c r="J519" s="118" t="str">
        <f>IFERROR(__xludf.DUMMYFUNCTION("""COMPUTED_VALUE""")," ")</f>
        <v> </v>
      </c>
      <c r="K519" s="118" t="str">
        <f>IFERROR(__xludf.DUMMYFUNCTION("""COMPUTED_VALUE""")," ")</f>
        <v> </v>
      </c>
      <c r="L519" s="118" t="str">
        <f>IFERROR(__xludf.DUMMYFUNCTION("""COMPUTED_VALUE""")," ")</f>
        <v> </v>
      </c>
      <c r="M519" s="118" t="str">
        <f>IFERROR(__xludf.DUMMYFUNCTION("""COMPUTED_VALUE""")," ")</f>
        <v> </v>
      </c>
      <c r="N519" s="118" t="str">
        <f>IFERROR(__xludf.DUMMYFUNCTION("""COMPUTED_VALUE""")," ")</f>
        <v> </v>
      </c>
      <c r="O519" s="118" t="str">
        <f>IFERROR(__xludf.DUMMYFUNCTION("""COMPUTED_VALUE""")," ")</f>
        <v> </v>
      </c>
      <c r="P519" s="118" t="str">
        <f>IFERROR(__xludf.DUMMYFUNCTION("""COMPUTED_VALUE""")," ")</f>
        <v> </v>
      </c>
      <c r="Q519" s="118" t="str">
        <f>IFERROR(__xludf.DUMMYFUNCTION("""COMPUTED_VALUE""")," ")</f>
        <v> </v>
      </c>
      <c r="R519" s="118" t="str">
        <f>IFERROR(__xludf.DUMMYFUNCTION("""COMPUTED_VALUE""")," ")</f>
        <v> </v>
      </c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</row>
    <row r="520">
      <c r="A520" s="38"/>
      <c r="B520" s="38"/>
      <c r="C520" s="38"/>
      <c r="D520" s="38"/>
      <c r="E520" s="38"/>
      <c r="F520" s="38"/>
      <c r="G520" s="119"/>
      <c r="H520" s="119"/>
      <c r="I520" s="120"/>
      <c r="J520" s="120"/>
      <c r="K520" s="119"/>
      <c r="L520" s="120"/>
      <c r="M520" s="119"/>
      <c r="N520" s="119"/>
      <c r="O520" s="120"/>
      <c r="P520" s="119"/>
      <c r="Q520" s="119"/>
      <c r="R520" s="120"/>
      <c r="S520" s="120"/>
      <c r="T520" s="119"/>
      <c r="U520" s="120"/>
      <c r="V520" s="119"/>
      <c r="W520" s="119"/>
      <c r="X520" s="120"/>
      <c r="Y520" s="119"/>
      <c r="Z520" s="119"/>
      <c r="AA520" s="120"/>
      <c r="AB520" s="120"/>
      <c r="AC520" s="119"/>
      <c r="AD520" s="120"/>
      <c r="AE520" s="119"/>
      <c r="AF520" s="119"/>
      <c r="AG520" s="120"/>
      <c r="AH520" s="119"/>
      <c r="AI520" s="119"/>
      <c r="AJ520" s="120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</row>
    <row r="521">
      <c r="A521" s="38"/>
      <c r="B521" s="38"/>
      <c r="C521" s="38"/>
      <c r="D521" s="38"/>
      <c r="E521" s="38"/>
      <c r="F521" s="38"/>
      <c r="G521" s="119"/>
      <c r="H521" s="120"/>
      <c r="I521" s="120"/>
      <c r="J521" s="120"/>
      <c r="K521" s="120"/>
      <c r="L521" s="120"/>
      <c r="M521" s="119"/>
      <c r="N521" s="120"/>
      <c r="O521" s="120"/>
      <c r="P521" s="119"/>
      <c r="Q521" s="120"/>
      <c r="R521" s="120"/>
      <c r="S521" s="120"/>
      <c r="T521" s="120"/>
      <c r="U521" s="120"/>
      <c r="V521" s="119"/>
      <c r="W521" s="120"/>
      <c r="X521" s="120"/>
      <c r="Y521" s="119"/>
      <c r="Z521" s="120"/>
      <c r="AA521" s="120"/>
      <c r="AB521" s="120"/>
      <c r="AC521" s="120"/>
      <c r="AD521" s="120"/>
      <c r="AE521" s="119"/>
      <c r="AF521" s="120"/>
      <c r="AG521" s="120"/>
      <c r="AH521" s="119"/>
      <c r="AI521" s="120"/>
      <c r="AJ521" s="120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</row>
    <row r="522">
      <c r="A522" s="38"/>
      <c r="B522" s="38"/>
      <c r="C522" s="38"/>
      <c r="D522" s="38"/>
      <c r="E522" s="38"/>
      <c r="F522" s="38"/>
      <c r="G522" s="119"/>
      <c r="H522" s="120"/>
      <c r="I522" s="120"/>
      <c r="J522" s="120"/>
      <c r="K522" s="120"/>
      <c r="L522" s="120"/>
      <c r="M522" s="119"/>
      <c r="N522" s="120"/>
      <c r="O522" s="120"/>
      <c r="P522" s="119"/>
      <c r="Q522" s="120"/>
      <c r="R522" s="120"/>
      <c r="S522" s="120"/>
      <c r="T522" s="120"/>
      <c r="U522" s="120"/>
      <c r="V522" s="119"/>
      <c r="W522" s="120"/>
      <c r="X522" s="120"/>
      <c r="Y522" s="119"/>
      <c r="Z522" s="120"/>
      <c r="AA522" s="120"/>
      <c r="AB522" s="120"/>
      <c r="AC522" s="120"/>
      <c r="AD522" s="120"/>
      <c r="AE522" s="119"/>
      <c r="AF522" s="120"/>
      <c r="AG522" s="120"/>
      <c r="AH522" s="119"/>
      <c r="AI522" s="120"/>
      <c r="AJ522" s="120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</row>
    <row r="523">
      <c r="A523" s="38"/>
      <c r="B523" s="38"/>
      <c r="C523" s="38"/>
      <c r="D523" s="38"/>
      <c r="E523" s="38"/>
      <c r="F523" s="38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</row>
    <row r="524">
      <c r="A524" s="48"/>
      <c r="B524" s="38"/>
      <c r="C524" s="38"/>
      <c r="D524" s="48"/>
      <c r="E524" s="48"/>
      <c r="F524" s="48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</row>
    <row r="525">
      <c r="A525" s="114" t="str">
        <f>CONCATENATE(B519," 
",C519)</f>
        <v>Sábado 
Manhã</v>
      </c>
      <c r="B525" s="38"/>
      <c r="C525" s="38"/>
      <c r="D525" s="95">
        <v>0.3472222222222222</v>
      </c>
      <c r="E525" s="95">
        <v>0.3819444444444444</v>
      </c>
      <c r="F525" s="96" t="s">
        <v>11</v>
      </c>
      <c r="G525" s="118" t="str">
        <f>IFERROR(__xludf.DUMMYFUNCTION("""COMPUTED_VALUE""")," ")</f>
        <v> </v>
      </c>
      <c r="H525" s="118" t="str">
        <f>IFERROR(__xludf.DUMMYFUNCTION("""COMPUTED_VALUE""")," ")</f>
        <v> </v>
      </c>
      <c r="I525" s="118" t="str">
        <f>IFERROR(__xludf.DUMMYFUNCTION("""COMPUTED_VALUE""")," ")</f>
        <v> </v>
      </c>
      <c r="J525" s="118" t="str">
        <f>IFERROR(__xludf.DUMMYFUNCTION("""COMPUTED_VALUE""")," ")</f>
        <v> </v>
      </c>
      <c r="K525" s="118" t="str">
        <f>IFERROR(__xludf.DUMMYFUNCTION("""COMPUTED_VALUE""")," ")</f>
        <v> </v>
      </c>
      <c r="L525" s="118" t="str">
        <f>IFERROR(__xludf.DUMMYFUNCTION("""COMPUTED_VALUE""")," ")</f>
        <v> </v>
      </c>
      <c r="M525" s="118" t="str">
        <f>IFERROR(__xludf.DUMMYFUNCTION("""COMPUTED_VALUE""")," ")</f>
        <v> </v>
      </c>
      <c r="N525" s="118" t="str">
        <f>IFERROR(__xludf.DUMMYFUNCTION("""COMPUTED_VALUE""")," ")</f>
        <v> </v>
      </c>
      <c r="O525" s="118" t="str">
        <f>IFERROR(__xludf.DUMMYFUNCTION("""COMPUTED_VALUE""")," ")</f>
        <v> </v>
      </c>
      <c r="P525" s="118" t="str">
        <f>IFERROR(__xludf.DUMMYFUNCTION("""COMPUTED_VALUE""")," ")</f>
        <v> </v>
      </c>
      <c r="Q525" s="118" t="str">
        <f>IFERROR(__xludf.DUMMYFUNCTION("""COMPUTED_VALUE""")," ")</f>
        <v> </v>
      </c>
      <c r="R525" s="118" t="str">
        <f>IFERROR(__xludf.DUMMYFUNCTION("""COMPUTED_VALUE""")," ")</f>
        <v> </v>
      </c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</row>
    <row r="526">
      <c r="A526" s="38"/>
      <c r="B526" s="38"/>
      <c r="C526" s="38"/>
      <c r="D526" s="38"/>
      <c r="E526" s="38"/>
      <c r="F526" s="38"/>
      <c r="G526" s="119"/>
      <c r="H526" s="119"/>
      <c r="I526" s="120"/>
      <c r="J526" s="120"/>
      <c r="K526" s="119"/>
      <c r="L526" s="120"/>
      <c r="M526" s="119"/>
      <c r="N526" s="119"/>
      <c r="O526" s="120"/>
      <c r="P526" s="119"/>
      <c r="Q526" s="119"/>
      <c r="R526" s="120"/>
      <c r="S526" s="120"/>
      <c r="T526" s="119"/>
      <c r="U526" s="120"/>
      <c r="V526" s="119"/>
      <c r="W526" s="119"/>
      <c r="X526" s="120"/>
      <c r="Y526" s="119"/>
      <c r="Z526" s="119"/>
      <c r="AA526" s="120"/>
      <c r="AB526" s="120"/>
      <c r="AC526" s="119"/>
      <c r="AD526" s="120"/>
      <c r="AE526" s="119"/>
      <c r="AF526" s="119"/>
      <c r="AG526" s="120"/>
      <c r="AH526" s="119"/>
      <c r="AI526" s="119"/>
      <c r="AJ526" s="120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</row>
    <row r="527">
      <c r="A527" s="38"/>
      <c r="B527" s="38"/>
      <c r="C527" s="38"/>
      <c r="D527" s="38"/>
      <c r="E527" s="38"/>
      <c r="F527" s="38"/>
      <c r="G527" s="119"/>
      <c r="H527" s="120"/>
      <c r="I527" s="120"/>
      <c r="J527" s="120"/>
      <c r="K527" s="120"/>
      <c r="L527" s="120"/>
      <c r="M527" s="119"/>
      <c r="N527" s="120"/>
      <c r="O527" s="120"/>
      <c r="P527" s="119"/>
      <c r="Q527" s="120"/>
      <c r="R527" s="120"/>
      <c r="S527" s="120"/>
      <c r="T527" s="120"/>
      <c r="U527" s="120"/>
      <c r="V527" s="119"/>
      <c r="W527" s="120"/>
      <c r="X527" s="120"/>
      <c r="Y527" s="119"/>
      <c r="Z527" s="120"/>
      <c r="AA527" s="120"/>
      <c r="AB527" s="120"/>
      <c r="AC527" s="120"/>
      <c r="AD527" s="120"/>
      <c r="AE527" s="119"/>
      <c r="AF527" s="120"/>
      <c r="AG527" s="120"/>
      <c r="AH527" s="119"/>
      <c r="AI527" s="120"/>
      <c r="AJ527" s="120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</row>
    <row r="528">
      <c r="A528" s="38"/>
      <c r="B528" s="38"/>
      <c r="C528" s="38"/>
      <c r="D528" s="38"/>
      <c r="E528" s="38"/>
      <c r="F528" s="38"/>
      <c r="G528" s="119"/>
      <c r="H528" s="120"/>
      <c r="I528" s="120"/>
      <c r="J528" s="120"/>
      <c r="K528" s="120"/>
      <c r="L528" s="120"/>
      <c r="M528" s="119"/>
      <c r="N528" s="120"/>
      <c r="O528" s="120"/>
      <c r="P528" s="119"/>
      <c r="Q528" s="120"/>
      <c r="R528" s="120"/>
      <c r="S528" s="120"/>
      <c r="T528" s="120"/>
      <c r="U528" s="120"/>
      <c r="V528" s="119"/>
      <c r="W528" s="120"/>
      <c r="X528" s="120"/>
      <c r="Y528" s="119"/>
      <c r="Z528" s="120"/>
      <c r="AA528" s="120"/>
      <c r="AB528" s="120"/>
      <c r="AC528" s="120"/>
      <c r="AD528" s="120"/>
      <c r="AE528" s="119"/>
      <c r="AF528" s="120"/>
      <c r="AG528" s="120"/>
      <c r="AH528" s="119"/>
      <c r="AI528" s="120"/>
      <c r="AJ528" s="120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</row>
    <row r="529">
      <c r="A529" s="38"/>
      <c r="B529" s="38"/>
      <c r="C529" s="38"/>
      <c r="D529" s="38"/>
      <c r="E529" s="38"/>
      <c r="F529" s="38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</row>
    <row r="530">
      <c r="A530" s="48"/>
      <c r="B530" s="38"/>
      <c r="C530" s="38"/>
      <c r="D530" s="48"/>
      <c r="E530" s="48"/>
      <c r="F530" s="48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</row>
    <row r="531">
      <c r="A531" s="114" t="str">
        <f>CONCATENATE(B519," 
",C519)</f>
        <v>Sábado 
Manhã</v>
      </c>
      <c r="B531" s="38"/>
      <c r="C531" s="38"/>
      <c r="D531" s="95">
        <v>0.3819444444444444</v>
      </c>
      <c r="E531" s="95">
        <v>0.4166666666666667</v>
      </c>
      <c r="F531" s="96" t="s">
        <v>12</v>
      </c>
      <c r="G531" s="118" t="str">
        <f>IFERROR(__xludf.DUMMYFUNCTION("""COMPUTED_VALUE""")," ")</f>
        <v> </v>
      </c>
      <c r="H531" s="118" t="str">
        <f>IFERROR(__xludf.DUMMYFUNCTION("""COMPUTED_VALUE""")," ")</f>
        <v> </v>
      </c>
      <c r="I531" s="118" t="str">
        <f>IFERROR(__xludf.DUMMYFUNCTION("""COMPUTED_VALUE""")," ")</f>
        <v> </v>
      </c>
      <c r="J531" s="118" t="str">
        <f>IFERROR(__xludf.DUMMYFUNCTION("""COMPUTED_VALUE""")," ")</f>
        <v> </v>
      </c>
      <c r="K531" s="118" t="str">
        <f>IFERROR(__xludf.DUMMYFUNCTION("""COMPUTED_VALUE""")," ")</f>
        <v> </v>
      </c>
      <c r="L531" s="118" t="str">
        <f>IFERROR(__xludf.DUMMYFUNCTION("""COMPUTED_VALUE""")," ")</f>
        <v> </v>
      </c>
      <c r="M531" s="118" t="str">
        <f>IFERROR(__xludf.DUMMYFUNCTION("""COMPUTED_VALUE""")," ")</f>
        <v> </v>
      </c>
      <c r="N531" s="118" t="str">
        <f>IFERROR(__xludf.DUMMYFUNCTION("""COMPUTED_VALUE""")," ")</f>
        <v> </v>
      </c>
      <c r="O531" s="118" t="str">
        <f>IFERROR(__xludf.DUMMYFUNCTION("""COMPUTED_VALUE""")," ")</f>
        <v> </v>
      </c>
      <c r="P531" s="118" t="str">
        <f>IFERROR(__xludf.DUMMYFUNCTION("""COMPUTED_VALUE""")," ")</f>
        <v> </v>
      </c>
      <c r="Q531" s="118" t="str">
        <f>IFERROR(__xludf.DUMMYFUNCTION("""COMPUTED_VALUE""")," ")</f>
        <v> </v>
      </c>
      <c r="R531" s="118" t="str">
        <f>IFERROR(__xludf.DUMMYFUNCTION("""COMPUTED_VALUE""")," ")</f>
        <v> </v>
      </c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</row>
    <row r="532">
      <c r="A532" s="38"/>
      <c r="B532" s="38"/>
      <c r="C532" s="38"/>
      <c r="D532" s="38"/>
      <c r="E532" s="38"/>
      <c r="F532" s="38"/>
      <c r="G532" s="119"/>
      <c r="H532" s="119"/>
      <c r="I532" s="120"/>
      <c r="J532" s="120"/>
      <c r="K532" s="119"/>
      <c r="L532" s="120"/>
      <c r="M532" s="119"/>
      <c r="N532" s="119"/>
      <c r="O532" s="120"/>
      <c r="P532" s="119"/>
      <c r="Q532" s="119"/>
      <c r="R532" s="120"/>
      <c r="S532" s="120"/>
      <c r="T532" s="119"/>
      <c r="U532" s="120"/>
      <c r="V532" s="119"/>
      <c r="W532" s="119"/>
      <c r="X532" s="120"/>
      <c r="Y532" s="119"/>
      <c r="Z532" s="119"/>
      <c r="AA532" s="120"/>
      <c r="AB532" s="120"/>
      <c r="AC532" s="119"/>
      <c r="AD532" s="120"/>
      <c r="AE532" s="119"/>
      <c r="AF532" s="119"/>
      <c r="AG532" s="120"/>
      <c r="AH532" s="119"/>
      <c r="AI532" s="119"/>
      <c r="AJ532" s="120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</row>
    <row r="533">
      <c r="A533" s="38"/>
      <c r="B533" s="38"/>
      <c r="C533" s="38"/>
      <c r="D533" s="38"/>
      <c r="E533" s="38"/>
      <c r="F533" s="38"/>
      <c r="G533" s="119"/>
      <c r="H533" s="120"/>
      <c r="I533" s="120"/>
      <c r="J533" s="120"/>
      <c r="K533" s="120"/>
      <c r="L533" s="120"/>
      <c r="M533" s="119"/>
      <c r="N533" s="120"/>
      <c r="O533" s="120"/>
      <c r="P533" s="119"/>
      <c r="Q533" s="120"/>
      <c r="R533" s="120"/>
      <c r="S533" s="120"/>
      <c r="T533" s="120"/>
      <c r="U533" s="120"/>
      <c r="V533" s="119"/>
      <c r="W533" s="120"/>
      <c r="X533" s="120"/>
      <c r="Y533" s="119"/>
      <c r="Z533" s="120"/>
      <c r="AA533" s="120"/>
      <c r="AB533" s="120"/>
      <c r="AC533" s="120"/>
      <c r="AD533" s="120"/>
      <c r="AE533" s="119"/>
      <c r="AF533" s="120"/>
      <c r="AG533" s="120"/>
      <c r="AH533" s="119"/>
      <c r="AI533" s="120"/>
      <c r="AJ533" s="120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</row>
    <row r="534">
      <c r="A534" s="38"/>
      <c r="B534" s="38"/>
      <c r="C534" s="38"/>
      <c r="D534" s="38"/>
      <c r="E534" s="38"/>
      <c r="F534" s="38"/>
      <c r="G534" s="119"/>
      <c r="H534" s="120"/>
      <c r="I534" s="120"/>
      <c r="J534" s="120"/>
      <c r="K534" s="120"/>
      <c r="L534" s="120"/>
      <c r="M534" s="119"/>
      <c r="N534" s="120"/>
      <c r="O534" s="120"/>
      <c r="P534" s="119"/>
      <c r="Q534" s="120"/>
      <c r="R534" s="120"/>
      <c r="S534" s="120"/>
      <c r="T534" s="120"/>
      <c r="U534" s="120"/>
      <c r="V534" s="119"/>
      <c r="W534" s="120"/>
      <c r="X534" s="120"/>
      <c r="Y534" s="119"/>
      <c r="Z534" s="120"/>
      <c r="AA534" s="120"/>
      <c r="AB534" s="120"/>
      <c r="AC534" s="120"/>
      <c r="AD534" s="120"/>
      <c r="AE534" s="119"/>
      <c r="AF534" s="120"/>
      <c r="AG534" s="120"/>
      <c r="AH534" s="119"/>
      <c r="AI534" s="120"/>
      <c r="AJ534" s="120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</row>
    <row r="535">
      <c r="A535" s="38"/>
      <c r="B535" s="38"/>
      <c r="C535" s="38"/>
      <c r="D535" s="38"/>
      <c r="E535" s="38"/>
      <c r="F535" s="38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</row>
    <row r="536">
      <c r="A536" s="48"/>
      <c r="B536" s="38"/>
      <c r="C536" s="38"/>
      <c r="D536" s="48"/>
      <c r="E536" s="48"/>
      <c r="F536" s="48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</row>
    <row r="537">
      <c r="A537" s="121"/>
      <c r="B537" s="38"/>
      <c r="C537" s="38"/>
      <c r="D537" s="88">
        <v>0.4166666666666667</v>
      </c>
      <c r="E537" s="88">
        <v>0.4236111111111111</v>
      </c>
      <c r="F537" s="89" t="s">
        <v>13</v>
      </c>
      <c r="G537" s="81" t="str">
        <f>IFERROR(__xludf.DUMMYFUNCTION("""COMPUTED_VALUE"""),"Intervalo")</f>
        <v>Intervalo</v>
      </c>
      <c r="H537" s="81" t="str">
        <f>IFERROR(__xludf.DUMMYFUNCTION("""COMPUTED_VALUE"""),"Intervalo")</f>
        <v>Intervalo</v>
      </c>
      <c r="I537" s="81" t="str">
        <f>IFERROR(__xludf.DUMMYFUNCTION("""COMPUTED_VALUE"""),"Intervalo")</f>
        <v>Intervalo</v>
      </c>
      <c r="J537" s="81" t="str">
        <f>IFERROR(__xludf.DUMMYFUNCTION("""COMPUTED_VALUE"""),"Intervalo")</f>
        <v>Intervalo</v>
      </c>
      <c r="K537" s="81"/>
      <c r="L537" s="81" t="str">
        <f>IFERROR(__xludf.DUMMYFUNCTION("""COMPUTED_VALUE"""),"Intervalo")</f>
        <v>Intervalo</v>
      </c>
      <c r="M537" s="81" t="str">
        <f>IFERROR(__xludf.DUMMYFUNCTION("""COMPUTED_VALUE"""),"Intervalo")</f>
        <v>Intervalo</v>
      </c>
      <c r="N537" s="81"/>
      <c r="O537" s="81" t="str">
        <f>IFERROR(__xludf.DUMMYFUNCTION("""COMPUTED_VALUE"""),"Intervalo")</f>
        <v>Intervalo</v>
      </c>
      <c r="P537" s="81" t="str">
        <f>IFERROR(__xludf.DUMMYFUNCTION("""COMPUTED_VALUE"""),"Intervalo")</f>
        <v>Intervalo</v>
      </c>
      <c r="Q537" s="81"/>
      <c r="R537" s="81" t="str">
        <f>IFERROR(__xludf.DUMMYFUNCTION("""COMPUTED_VALUE"""),"Intervalo")</f>
        <v>Intervalo</v>
      </c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</row>
    <row r="538">
      <c r="A538" s="121"/>
      <c r="B538" s="38"/>
      <c r="C538" s="38"/>
      <c r="D538" s="88"/>
      <c r="E538" s="88"/>
      <c r="F538" s="89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</row>
    <row r="539">
      <c r="A539" s="121"/>
      <c r="B539" s="38"/>
      <c r="C539" s="38"/>
      <c r="D539" s="88"/>
      <c r="E539" s="88"/>
      <c r="F539" s="89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</row>
    <row r="540">
      <c r="A540" s="121"/>
      <c r="B540" s="38"/>
      <c r="C540" s="38"/>
      <c r="D540" s="88"/>
      <c r="E540" s="88"/>
      <c r="F540" s="89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</row>
    <row r="541">
      <c r="A541" s="121"/>
      <c r="B541" s="38"/>
      <c r="C541" s="38"/>
      <c r="D541" s="88"/>
      <c r="E541" s="88"/>
      <c r="F541" s="89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</row>
    <row r="542">
      <c r="A542" s="121"/>
      <c r="B542" s="38"/>
      <c r="C542" s="38"/>
      <c r="D542" s="88"/>
      <c r="E542" s="88"/>
      <c r="F542" s="89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</row>
    <row r="543">
      <c r="A543" s="114" t="str">
        <f>CONCATENATE(B519," 
",C519)</f>
        <v>Sábado 
Manhã</v>
      </c>
      <c r="B543" s="38"/>
      <c r="C543" s="38"/>
      <c r="D543" s="95">
        <v>0.4236111111111111</v>
      </c>
      <c r="E543" s="95">
        <v>0.4583333333333333</v>
      </c>
      <c r="F543" s="96" t="s">
        <v>14</v>
      </c>
      <c r="G543" s="118" t="str">
        <f>IFERROR(__xludf.DUMMYFUNCTION("""COMPUTED_VALUE""")," ")</f>
        <v> </v>
      </c>
      <c r="H543" s="118" t="str">
        <f>IFERROR(__xludf.DUMMYFUNCTION("""COMPUTED_VALUE""")," ")</f>
        <v> </v>
      </c>
      <c r="I543" s="118" t="str">
        <f>IFERROR(__xludf.DUMMYFUNCTION("""COMPUTED_VALUE""")," ")</f>
        <v> </v>
      </c>
      <c r="J543" s="118" t="str">
        <f>IFERROR(__xludf.DUMMYFUNCTION("""COMPUTED_VALUE""")," ")</f>
        <v> </v>
      </c>
      <c r="K543" s="118" t="str">
        <f>IFERROR(__xludf.DUMMYFUNCTION("""COMPUTED_VALUE""")," ")</f>
        <v> </v>
      </c>
      <c r="L543" s="118" t="str">
        <f>IFERROR(__xludf.DUMMYFUNCTION("""COMPUTED_VALUE""")," ")</f>
        <v> </v>
      </c>
      <c r="M543" s="118" t="str">
        <f>IFERROR(__xludf.DUMMYFUNCTION("""COMPUTED_VALUE""")," ")</f>
        <v> </v>
      </c>
      <c r="N543" s="118" t="str">
        <f>IFERROR(__xludf.DUMMYFUNCTION("""COMPUTED_VALUE""")," ")</f>
        <v> </v>
      </c>
      <c r="O543" s="118" t="str">
        <f>IFERROR(__xludf.DUMMYFUNCTION("""COMPUTED_VALUE""")," ")</f>
        <v> </v>
      </c>
      <c r="P543" s="118" t="str">
        <f>IFERROR(__xludf.DUMMYFUNCTION("""COMPUTED_VALUE""")," ")</f>
        <v> </v>
      </c>
      <c r="Q543" s="118" t="str">
        <f>IFERROR(__xludf.DUMMYFUNCTION("""COMPUTED_VALUE""")," ")</f>
        <v> </v>
      </c>
      <c r="R543" s="118" t="str">
        <f>IFERROR(__xludf.DUMMYFUNCTION("""COMPUTED_VALUE""")," ")</f>
        <v> </v>
      </c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</row>
    <row r="544">
      <c r="A544" s="38"/>
      <c r="B544" s="38"/>
      <c r="C544" s="38"/>
      <c r="D544" s="38"/>
      <c r="E544" s="38"/>
      <c r="F544" s="38"/>
      <c r="G544" s="119"/>
      <c r="H544" s="119"/>
      <c r="I544" s="120"/>
      <c r="J544" s="120"/>
      <c r="K544" s="119"/>
      <c r="L544" s="120"/>
      <c r="M544" s="119"/>
      <c r="N544" s="119"/>
      <c r="O544" s="120"/>
      <c r="P544" s="119"/>
      <c r="Q544" s="119"/>
      <c r="R544" s="120"/>
      <c r="S544" s="120"/>
      <c r="T544" s="119"/>
      <c r="U544" s="120"/>
      <c r="V544" s="119"/>
      <c r="W544" s="119"/>
      <c r="X544" s="120"/>
      <c r="Y544" s="119"/>
      <c r="Z544" s="119"/>
      <c r="AA544" s="120"/>
      <c r="AB544" s="120"/>
      <c r="AC544" s="119"/>
      <c r="AD544" s="120"/>
      <c r="AE544" s="119"/>
      <c r="AF544" s="119"/>
      <c r="AG544" s="120"/>
      <c r="AH544" s="119"/>
      <c r="AI544" s="119"/>
      <c r="AJ544" s="120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</row>
    <row r="545">
      <c r="A545" s="38"/>
      <c r="B545" s="38"/>
      <c r="C545" s="38"/>
      <c r="D545" s="38"/>
      <c r="E545" s="38"/>
      <c r="F545" s="38"/>
      <c r="G545" s="119"/>
      <c r="H545" s="120"/>
      <c r="I545" s="120"/>
      <c r="J545" s="120"/>
      <c r="K545" s="120"/>
      <c r="L545" s="120"/>
      <c r="M545" s="119"/>
      <c r="N545" s="120"/>
      <c r="O545" s="120"/>
      <c r="P545" s="119"/>
      <c r="Q545" s="120"/>
      <c r="R545" s="120"/>
      <c r="S545" s="120"/>
      <c r="T545" s="120"/>
      <c r="U545" s="120"/>
      <c r="V545" s="119"/>
      <c r="W545" s="120"/>
      <c r="X545" s="120"/>
      <c r="Y545" s="119"/>
      <c r="Z545" s="120"/>
      <c r="AA545" s="120"/>
      <c r="AB545" s="120"/>
      <c r="AC545" s="120"/>
      <c r="AD545" s="120"/>
      <c r="AE545" s="119"/>
      <c r="AF545" s="120"/>
      <c r="AG545" s="120"/>
      <c r="AH545" s="119"/>
      <c r="AI545" s="120"/>
      <c r="AJ545" s="120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</row>
    <row r="546">
      <c r="A546" s="38"/>
      <c r="B546" s="38"/>
      <c r="C546" s="38"/>
      <c r="D546" s="38"/>
      <c r="E546" s="38"/>
      <c r="F546" s="38"/>
      <c r="G546" s="119"/>
      <c r="H546" s="120"/>
      <c r="I546" s="120"/>
      <c r="J546" s="120"/>
      <c r="K546" s="120"/>
      <c r="L546" s="120"/>
      <c r="M546" s="119"/>
      <c r="N546" s="120"/>
      <c r="O546" s="120"/>
      <c r="P546" s="119"/>
      <c r="Q546" s="120"/>
      <c r="R546" s="120"/>
      <c r="S546" s="120"/>
      <c r="T546" s="120"/>
      <c r="U546" s="120"/>
      <c r="V546" s="119"/>
      <c r="W546" s="120"/>
      <c r="X546" s="120"/>
      <c r="Y546" s="119"/>
      <c r="Z546" s="120"/>
      <c r="AA546" s="120"/>
      <c r="AB546" s="120"/>
      <c r="AC546" s="120"/>
      <c r="AD546" s="120"/>
      <c r="AE546" s="119"/>
      <c r="AF546" s="120"/>
      <c r="AG546" s="120"/>
      <c r="AH546" s="119"/>
      <c r="AI546" s="120"/>
      <c r="AJ546" s="120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</row>
    <row r="547">
      <c r="A547" s="38"/>
      <c r="B547" s="38"/>
      <c r="C547" s="38"/>
      <c r="D547" s="38"/>
      <c r="E547" s="38"/>
      <c r="F547" s="38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</row>
    <row r="548">
      <c r="A548" s="48"/>
      <c r="B548" s="38"/>
      <c r="C548" s="38"/>
      <c r="D548" s="48"/>
      <c r="E548" s="48"/>
      <c r="F548" s="48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</row>
    <row r="549">
      <c r="A549" s="114" t="str">
        <f>CONCATENATE(B519," 
",C519)</f>
        <v>Sábado 
Manhã</v>
      </c>
      <c r="B549" s="38"/>
      <c r="C549" s="38"/>
      <c r="D549" s="95">
        <v>0.4583333333333333</v>
      </c>
      <c r="E549" s="95">
        <v>0.4930555555555556</v>
      </c>
      <c r="F549" s="96" t="s">
        <v>15</v>
      </c>
      <c r="G549" s="118" t="str">
        <f>IFERROR(__xludf.DUMMYFUNCTION("""COMPUTED_VALUE""")," ")</f>
        <v> </v>
      </c>
      <c r="H549" s="118" t="str">
        <f>IFERROR(__xludf.DUMMYFUNCTION("""COMPUTED_VALUE""")," ")</f>
        <v> </v>
      </c>
      <c r="I549" s="118" t="str">
        <f>IFERROR(__xludf.DUMMYFUNCTION("""COMPUTED_VALUE""")," ")</f>
        <v> </v>
      </c>
      <c r="J549" s="118" t="str">
        <f>IFERROR(__xludf.DUMMYFUNCTION("""COMPUTED_VALUE""")," ")</f>
        <v> </v>
      </c>
      <c r="K549" s="118" t="str">
        <f>IFERROR(__xludf.DUMMYFUNCTION("""COMPUTED_VALUE""")," ")</f>
        <v> </v>
      </c>
      <c r="L549" s="118" t="str">
        <f>IFERROR(__xludf.DUMMYFUNCTION("""COMPUTED_VALUE""")," ")</f>
        <v> </v>
      </c>
      <c r="M549" s="118" t="str">
        <f>IFERROR(__xludf.DUMMYFUNCTION("""COMPUTED_VALUE""")," ")</f>
        <v> </v>
      </c>
      <c r="N549" s="118" t="str">
        <f>IFERROR(__xludf.DUMMYFUNCTION("""COMPUTED_VALUE""")," ")</f>
        <v> </v>
      </c>
      <c r="O549" s="118" t="str">
        <f>IFERROR(__xludf.DUMMYFUNCTION("""COMPUTED_VALUE""")," ")</f>
        <v> </v>
      </c>
      <c r="P549" s="118" t="str">
        <f>IFERROR(__xludf.DUMMYFUNCTION("""COMPUTED_VALUE""")," ")</f>
        <v> </v>
      </c>
      <c r="Q549" s="118" t="str">
        <f>IFERROR(__xludf.DUMMYFUNCTION("""COMPUTED_VALUE""")," ")</f>
        <v> </v>
      </c>
      <c r="R549" s="118" t="str">
        <f>IFERROR(__xludf.DUMMYFUNCTION("""COMPUTED_VALUE""")," ")</f>
        <v> </v>
      </c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</row>
    <row r="550">
      <c r="A550" s="38"/>
      <c r="B550" s="38"/>
      <c r="C550" s="38"/>
      <c r="D550" s="38"/>
      <c r="E550" s="38"/>
      <c r="F550" s="38"/>
      <c r="G550" s="119"/>
      <c r="H550" s="119"/>
      <c r="I550" s="120"/>
      <c r="J550" s="120"/>
      <c r="K550" s="119"/>
      <c r="L550" s="120"/>
      <c r="M550" s="119"/>
      <c r="N550" s="119"/>
      <c r="O550" s="120"/>
      <c r="P550" s="119"/>
      <c r="Q550" s="119"/>
      <c r="R550" s="120"/>
      <c r="S550" s="120"/>
      <c r="T550" s="119"/>
      <c r="U550" s="120"/>
      <c r="V550" s="119"/>
      <c r="W550" s="119"/>
      <c r="X550" s="120"/>
      <c r="Y550" s="119"/>
      <c r="Z550" s="119"/>
      <c r="AA550" s="120"/>
      <c r="AB550" s="120"/>
      <c r="AC550" s="119"/>
      <c r="AD550" s="120"/>
      <c r="AE550" s="119"/>
      <c r="AF550" s="119"/>
      <c r="AG550" s="120"/>
      <c r="AH550" s="119"/>
      <c r="AI550" s="119"/>
      <c r="AJ550" s="120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</row>
    <row r="551">
      <c r="A551" s="38"/>
      <c r="B551" s="38"/>
      <c r="C551" s="38"/>
      <c r="D551" s="38"/>
      <c r="E551" s="38"/>
      <c r="F551" s="38"/>
      <c r="G551" s="119"/>
      <c r="H551" s="120"/>
      <c r="I551" s="120"/>
      <c r="J551" s="120"/>
      <c r="K551" s="120"/>
      <c r="L551" s="120"/>
      <c r="M551" s="119"/>
      <c r="N551" s="120"/>
      <c r="O551" s="120"/>
      <c r="P551" s="119"/>
      <c r="Q551" s="120"/>
      <c r="R551" s="120"/>
      <c r="S551" s="120"/>
      <c r="T551" s="120"/>
      <c r="U551" s="120"/>
      <c r="V551" s="119"/>
      <c r="W551" s="120"/>
      <c r="X551" s="120"/>
      <c r="Y551" s="119"/>
      <c r="Z551" s="120"/>
      <c r="AA551" s="120"/>
      <c r="AB551" s="120"/>
      <c r="AC551" s="120"/>
      <c r="AD551" s="120"/>
      <c r="AE551" s="119"/>
      <c r="AF551" s="120"/>
      <c r="AG551" s="120"/>
      <c r="AH551" s="119"/>
      <c r="AI551" s="120"/>
      <c r="AJ551" s="120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</row>
    <row r="552">
      <c r="A552" s="38"/>
      <c r="B552" s="38"/>
      <c r="C552" s="38"/>
      <c r="D552" s="38"/>
      <c r="E552" s="38"/>
      <c r="F552" s="38"/>
      <c r="G552" s="119"/>
      <c r="H552" s="120"/>
      <c r="I552" s="120"/>
      <c r="J552" s="120"/>
      <c r="K552" s="120"/>
      <c r="L552" s="120"/>
      <c r="M552" s="119"/>
      <c r="N552" s="120"/>
      <c r="O552" s="120"/>
      <c r="P552" s="119"/>
      <c r="Q552" s="120"/>
      <c r="R552" s="120"/>
      <c r="S552" s="120"/>
      <c r="T552" s="120"/>
      <c r="U552" s="120"/>
      <c r="V552" s="119"/>
      <c r="W552" s="120"/>
      <c r="X552" s="120"/>
      <c r="Y552" s="119"/>
      <c r="Z552" s="120"/>
      <c r="AA552" s="120"/>
      <c r="AB552" s="120"/>
      <c r="AC552" s="120"/>
      <c r="AD552" s="120"/>
      <c r="AE552" s="119"/>
      <c r="AF552" s="120"/>
      <c r="AG552" s="120"/>
      <c r="AH552" s="119"/>
      <c r="AI552" s="120"/>
      <c r="AJ552" s="120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</row>
    <row r="553">
      <c r="A553" s="38"/>
      <c r="B553" s="38"/>
      <c r="C553" s="38"/>
      <c r="D553" s="38"/>
      <c r="E553" s="38"/>
      <c r="F553" s="38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</row>
    <row r="554">
      <c r="A554" s="48"/>
      <c r="B554" s="38"/>
      <c r="C554" s="38"/>
      <c r="D554" s="48"/>
      <c r="E554" s="48"/>
      <c r="F554" s="48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</row>
    <row r="555">
      <c r="A555" s="121"/>
      <c r="B555" s="38"/>
      <c r="C555" s="38"/>
      <c r="D555" s="88">
        <v>0.4930555555555556</v>
      </c>
      <c r="E555" s="88">
        <v>0.5</v>
      </c>
      <c r="F555" s="89" t="s">
        <v>13</v>
      </c>
      <c r="G555" s="81" t="str">
        <f>IFERROR(__xludf.DUMMYFUNCTION("""COMPUTED_VALUE"""),"Intervalo")</f>
        <v>Intervalo</v>
      </c>
      <c r="H555" s="81" t="str">
        <f>IFERROR(__xludf.DUMMYFUNCTION("""COMPUTED_VALUE"""),"Intervalo")</f>
        <v>Intervalo</v>
      </c>
      <c r="I555" s="81" t="str">
        <f>IFERROR(__xludf.DUMMYFUNCTION("""COMPUTED_VALUE"""),"Intervalo")</f>
        <v>Intervalo</v>
      </c>
      <c r="J555" s="81" t="str">
        <f>IFERROR(__xludf.DUMMYFUNCTION("""COMPUTED_VALUE"""),"Intervalo")</f>
        <v>Intervalo</v>
      </c>
      <c r="K555" s="81"/>
      <c r="L555" s="81" t="str">
        <f>IFERROR(__xludf.DUMMYFUNCTION("""COMPUTED_VALUE"""),"Intervalo")</f>
        <v>Intervalo</v>
      </c>
      <c r="M555" s="81" t="str">
        <f>IFERROR(__xludf.DUMMYFUNCTION("""COMPUTED_VALUE"""),"Intervalo")</f>
        <v>Intervalo</v>
      </c>
      <c r="N555" s="81"/>
      <c r="O555" s="81" t="str">
        <f>IFERROR(__xludf.DUMMYFUNCTION("""COMPUTED_VALUE"""),"Intervalo")</f>
        <v>Intervalo</v>
      </c>
      <c r="P555" s="81" t="str">
        <f>IFERROR(__xludf.DUMMYFUNCTION("""COMPUTED_VALUE"""),"Intervalo")</f>
        <v>Intervalo</v>
      </c>
      <c r="Q555" s="81"/>
      <c r="R555" s="81" t="str">
        <f>IFERROR(__xludf.DUMMYFUNCTION("""COMPUTED_VALUE"""),"Intervalo")</f>
        <v>Intervalo</v>
      </c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</row>
    <row r="556">
      <c r="A556" s="121"/>
      <c r="B556" s="38"/>
      <c r="C556" s="38"/>
      <c r="D556" s="88"/>
      <c r="E556" s="88"/>
      <c r="F556" s="89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</row>
    <row r="557">
      <c r="A557" s="121"/>
      <c r="B557" s="38"/>
      <c r="C557" s="38"/>
      <c r="D557" s="88"/>
      <c r="E557" s="88"/>
      <c r="F557" s="89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</row>
    <row r="558">
      <c r="A558" s="121"/>
      <c r="B558" s="38"/>
      <c r="C558" s="38"/>
      <c r="D558" s="88"/>
      <c r="E558" s="88"/>
      <c r="F558" s="89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</row>
    <row r="559">
      <c r="A559" s="121"/>
      <c r="B559" s="38"/>
      <c r="C559" s="38"/>
      <c r="D559" s="88"/>
      <c r="E559" s="88"/>
      <c r="F559" s="89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</row>
    <row r="560">
      <c r="A560" s="121"/>
      <c r="B560" s="38"/>
      <c r="C560" s="48"/>
      <c r="D560" s="88"/>
      <c r="E560" s="88"/>
      <c r="F560" s="89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</row>
    <row r="561">
      <c r="A561" s="114" t="str">
        <f>CONCATENATE(B519," 
",C561)</f>
        <v>Sábado 
Tarde</v>
      </c>
      <c r="B561" s="38"/>
      <c r="C561" s="126" t="s">
        <v>36</v>
      </c>
      <c r="D561" s="95">
        <v>0.5</v>
      </c>
      <c r="E561" s="95">
        <v>0.5347222222222222</v>
      </c>
      <c r="F561" s="96" t="s">
        <v>16</v>
      </c>
      <c r="G561" s="118" t="str">
        <f>IFERROR(__xludf.DUMMYFUNCTION("""COMPUTED_VALUE""")," ")</f>
        <v> </v>
      </c>
      <c r="H561" s="118" t="str">
        <f>IFERROR(__xludf.DUMMYFUNCTION("""COMPUTED_VALUE""")," ")</f>
        <v> </v>
      </c>
      <c r="I561" s="118" t="str">
        <f>IFERROR(__xludf.DUMMYFUNCTION("""COMPUTED_VALUE""")," ")</f>
        <v> </v>
      </c>
      <c r="J561" s="118" t="str">
        <f>IFERROR(__xludf.DUMMYFUNCTION("""COMPUTED_VALUE""")," ")</f>
        <v> </v>
      </c>
      <c r="K561" s="118" t="str">
        <f>IFERROR(__xludf.DUMMYFUNCTION("""COMPUTED_VALUE""")," ")</f>
        <v> </v>
      </c>
      <c r="L561" s="118" t="str">
        <f>IFERROR(__xludf.DUMMYFUNCTION("""COMPUTED_VALUE""")," ")</f>
        <v> </v>
      </c>
      <c r="M561" s="118" t="str">
        <f>IFERROR(__xludf.DUMMYFUNCTION("""COMPUTED_VALUE""")," ")</f>
        <v> </v>
      </c>
      <c r="N561" s="118" t="str">
        <f>IFERROR(__xludf.DUMMYFUNCTION("""COMPUTED_VALUE""")," ")</f>
        <v> </v>
      </c>
      <c r="O561" s="118" t="str">
        <f>IFERROR(__xludf.DUMMYFUNCTION("""COMPUTED_VALUE""")," ")</f>
        <v> </v>
      </c>
      <c r="P561" s="118" t="str">
        <f>IFERROR(__xludf.DUMMYFUNCTION("""COMPUTED_VALUE""")," ")</f>
        <v> </v>
      </c>
      <c r="Q561" s="118" t="str">
        <f>IFERROR(__xludf.DUMMYFUNCTION("""COMPUTED_VALUE""")," ")</f>
        <v> </v>
      </c>
      <c r="R561" s="118" t="str">
        <f>IFERROR(__xludf.DUMMYFUNCTION("""COMPUTED_VALUE""")," ")</f>
        <v> </v>
      </c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</row>
    <row r="562">
      <c r="A562" s="38"/>
      <c r="B562" s="38"/>
      <c r="C562" s="38"/>
      <c r="D562" s="38"/>
      <c r="E562" s="38"/>
      <c r="F562" s="38"/>
      <c r="G562" s="119"/>
      <c r="H562" s="119"/>
      <c r="I562" s="120"/>
      <c r="J562" s="120"/>
      <c r="K562" s="119"/>
      <c r="L562" s="120"/>
      <c r="M562" s="119"/>
      <c r="N562" s="119"/>
      <c r="O562" s="120"/>
      <c r="P562" s="119"/>
      <c r="Q562" s="119"/>
      <c r="R562" s="120"/>
      <c r="S562" s="120"/>
      <c r="T562" s="119"/>
      <c r="U562" s="120"/>
      <c r="V562" s="119"/>
      <c r="W562" s="119"/>
      <c r="X562" s="120"/>
      <c r="Y562" s="119"/>
      <c r="Z562" s="119"/>
      <c r="AA562" s="120"/>
      <c r="AB562" s="120"/>
      <c r="AC562" s="119"/>
      <c r="AD562" s="120"/>
      <c r="AE562" s="119"/>
      <c r="AF562" s="119"/>
      <c r="AG562" s="120"/>
      <c r="AH562" s="119"/>
      <c r="AI562" s="119"/>
      <c r="AJ562" s="120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</row>
    <row r="563">
      <c r="A563" s="38"/>
      <c r="B563" s="38"/>
      <c r="C563" s="38"/>
      <c r="D563" s="38"/>
      <c r="E563" s="38"/>
      <c r="F563" s="38"/>
      <c r="G563" s="119"/>
      <c r="H563" s="120"/>
      <c r="I563" s="120"/>
      <c r="J563" s="120"/>
      <c r="K563" s="120"/>
      <c r="L563" s="120"/>
      <c r="M563" s="119"/>
      <c r="N563" s="120"/>
      <c r="O563" s="120"/>
      <c r="P563" s="119"/>
      <c r="Q563" s="120"/>
      <c r="R563" s="120"/>
      <c r="S563" s="120"/>
      <c r="T563" s="120"/>
      <c r="U563" s="120"/>
      <c r="V563" s="119"/>
      <c r="W563" s="120"/>
      <c r="X563" s="120"/>
      <c r="Y563" s="119"/>
      <c r="Z563" s="120"/>
      <c r="AA563" s="120"/>
      <c r="AB563" s="120"/>
      <c r="AC563" s="120"/>
      <c r="AD563" s="120"/>
      <c r="AE563" s="119"/>
      <c r="AF563" s="120"/>
      <c r="AG563" s="120"/>
      <c r="AH563" s="119"/>
      <c r="AI563" s="120"/>
      <c r="AJ563" s="120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</row>
    <row r="564">
      <c r="A564" s="38"/>
      <c r="B564" s="38"/>
      <c r="C564" s="38"/>
      <c r="D564" s="38"/>
      <c r="E564" s="38"/>
      <c r="F564" s="38"/>
      <c r="G564" s="119"/>
      <c r="H564" s="120"/>
      <c r="I564" s="120"/>
      <c r="J564" s="120"/>
      <c r="K564" s="120"/>
      <c r="L564" s="120"/>
      <c r="M564" s="119"/>
      <c r="N564" s="120"/>
      <c r="O564" s="120"/>
      <c r="P564" s="119"/>
      <c r="Q564" s="120"/>
      <c r="R564" s="120"/>
      <c r="S564" s="120"/>
      <c r="T564" s="120"/>
      <c r="U564" s="120"/>
      <c r="V564" s="119"/>
      <c r="W564" s="120"/>
      <c r="X564" s="120"/>
      <c r="Y564" s="119"/>
      <c r="Z564" s="120"/>
      <c r="AA564" s="120"/>
      <c r="AB564" s="120"/>
      <c r="AC564" s="120"/>
      <c r="AD564" s="120"/>
      <c r="AE564" s="119"/>
      <c r="AF564" s="120"/>
      <c r="AG564" s="120"/>
      <c r="AH564" s="119"/>
      <c r="AI564" s="120"/>
      <c r="AJ564" s="120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</row>
    <row r="565">
      <c r="A565" s="38"/>
      <c r="B565" s="38"/>
      <c r="C565" s="38"/>
      <c r="D565" s="38"/>
      <c r="E565" s="38"/>
      <c r="F565" s="38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</row>
    <row r="566">
      <c r="A566" s="48"/>
      <c r="B566" s="38"/>
      <c r="C566" s="38"/>
      <c r="D566" s="48"/>
      <c r="E566" s="48"/>
      <c r="F566" s="48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</row>
    <row r="567">
      <c r="A567" s="114" t="str">
        <f>CONCATENATE(B519," 
",C561)</f>
        <v>Sábado 
Tarde</v>
      </c>
      <c r="B567" s="38"/>
      <c r="C567" s="38"/>
      <c r="D567" s="95">
        <v>0.5347222222222222</v>
      </c>
      <c r="E567" s="95">
        <v>0.5694444444444444</v>
      </c>
      <c r="F567" s="96" t="s">
        <v>17</v>
      </c>
      <c r="G567" s="118" t="str">
        <f>IFERROR(__xludf.DUMMYFUNCTION("""COMPUTED_VALUE""")," ")</f>
        <v> </v>
      </c>
      <c r="H567" s="118" t="str">
        <f>IFERROR(__xludf.DUMMYFUNCTION("""COMPUTED_VALUE""")," ")</f>
        <v> </v>
      </c>
      <c r="I567" s="118" t="str">
        <f>IFERROR(__xludf.DUMMYFUNCTION("""COMPUTED_VALUE""")," ")</f>
        <v> </v>
      </c>
      <c r="J567" s="118" t="str">
        <f>IFERROR(__xludf.DUMMYFUNCTION("""COMPUTED_VALUE""")," ")</f>
        <v> </v>
      </c>
      <c r="K567" s="118" t="str">
        <f>IFERROR(__xludf.DUMMYFUNCTION("""COMPUTED_VALUE""")," ")</f>
        <v> </v>
      </c>
      <c r="L567" s="118" t="str">
        <f>IFERROR(__xludf.DUMMYFUNCTION("""COMPUTED_VALUE""")," ")</f>
        <v> </v>
      </c>
      <c r="M567" s="118" t="str">
        <f>IFERROR(__xludf.DUMMYFUNCTION("""COMPUTED_VALUE""")," ")</f>
        <v> </v>
      </c>
      <c r="N567" s="118" t="str">
        <f>IFERROR(__xludf.DUMMYFUNCTION("""COMPUTED_VALUE""")," ")</f>
        <v> </v>
      </c>
      <c r="O567" s="118" t="str">
        <f>IFERROR(__xludf.DUMMYFUNCTION("""COMPUTED_VALUE""")," ")</f>
        <v> </v>
      </c>
      <c r="P567" s="118" t="str">
        <f>IFERROR(__xludf.DUMMYFUNCTION("""COMPUTED_VALUE""")," ")</f>
        <v> </v>
      </c>
      <c r="Q567" s="118" t="str">
        <f>IFERROR(__xludf.DUMMYFUNCTION("""COMPUTED_VALUE""")," ")</f>
        <v> </v>
      </c>
      <c r="R567" s="118" t="str">
        <f>IFERROR(__xludf.DUMMYFUNCTION("""COMPUTED_VALUE""")," ")</f>
        <v> </v>
      </c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</row>
    <row r="568">
      <c r="A568" s="38"/>
      <c r="B568" s="38"/>
      <c r="C568" s="38"/>
      <c r="D568" s="38"/>
      <c r="E568" s="38"/>
      <c r="F568" s="38"/>
      <c r="G568" s="119"/>
      <c r="H568" s="119"/>
      <c r="I568" s="120"/>
      <c r="J568" s="120"/>
      <c r="K568" s="119"/>
      <c r="L568" s="120"/>
      <c r="M568" s="119"/>
      <c r="N568" s="119"/>
      <c r="O568" s="120"/>
      <c r="P568" s="119"/>
      <c r="Q568" s="119"/>
      <c r="R568" s="120"/>
      <c r="S568" s="120"/>
      <c r="T568" s="119"/>
      <c r="U568" s="120"/>
      <c r="V568" s="119"/>
      <c r="W568" s="119"/>
      <c r="X568" s="120"/>
      <c r="Y568" s="119"/>
      <c r="Z568" s="119"/>
      <c r="AA568" s="120"/>
      <c r="AB568" s="120"/>
      <c r="AC568" s="119"/>
      <c r="AD568" s="120"/>
      <c r="AE568" s="119"/>
      <c r="AF568" s="119"/>
      <c r="AG568" s="120"/>
      <c r="AH568" s="119"/>
      <c r="AI568" s="119"/>
      <c r="AJ568" s="120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</row>
    <row r="569">
      <c r="A569" s="38"/>
      <c r="B569" s="38"/>
      <c r="C569" s="38"/>
      <c r="D569" s="38"/>
      <c r="E569" s="38"/>
      <c r="F569" s="38"/>
      <c r="G569" s="119"/>
      <c r="H569" s="120"/>
      <c r="I569" s="120"/>
      <c r="J569" s="120"/>
      <c r="K569" s="120"/>
      <c r="L569" s="120"/>
      <c r="M569" s="119"/>
      <c r="N569" s="120"/>
      <c r="O569" s="120"/>
      <c r="P569" s="119"/>
      <c r="Q569" s="120"/>
      <c r="R569" s="120"/>
      <c r="S569" s="120"/>
      <c r="T569" s="120"/>
      <c r="U569" s="120"/>
      <c r="V569" s="119"/>
      <c r="W569" s="120"/>
      <c r="X569" s="120"/>
      <c r="Y569" s="119"/>
      <c r="Z569" s="120"/>
      <c r="AA569" s="120"/>
      <c r="AB569" s="120"/>
      <c r="AC569" s="120"/>
      <c r="AD569" s="120"/>
      <c r="AE569" s="119"/>
      <c r="AF569" s="120"/>
      <c r="AG569" s="120"/>
      <c r="AH569" s="119"/>
      <c r="AI569" s="120"/>
      <c r="AJ569" s="120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</row>
    <row r="570">
      <c r="A570" s="38"/>
      <c r="B570" s="38"/>
      <c r="C570" s="38"/>
      <c r="D570" s="38"/>
      <c r="E570" s="38"/>
      <c r="F570" s="38"/>
      <c r="G570" s="119"/>
      <c r="H570" s="120"/>
      <c r="I570" s="120"/>
      <c r="J570" s="120"/>
      <c r="K570" s="120"/>
      <c r="L570" s="120"/>
      <c r="M570" s="119"/>
      <c r="N570" s="120"/>
      <c r="O570" s="120"/>
      <c r="P570" s="119"/>
      <c r="Q570" s="120"/>
      <c r="R570" s="120"/>
      <c r="S570" s="120"/>
      <c r="T570" s="120"/>
      <c r="U570" s="120"/>
      <c r="V570" s="119"/>
      <c r="W570" s="120"/>
      <c r="X570" s="120"/>
      <c r="Y570" s="119"/>
      <c r="Z570" s="120"/>
      <c r="AA570" s="120"/>
      <c r="AB570" s="120"/>
      <c r="AC570" s="120"/>
      <c r="AD570" s="120"/>
      <c r="AE570" s="119"/>
      <c r="AF570" s="120"/>
      <c r="AG570" s="120"/>
      <c r="AH570" s="119"/>
      <c r="AI570" s="120"/>
      <c r="AJ570" s="120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</row>
    <row r="571">
      <c r="A571" s="38"/>
      <c r="B571" s="38"/>
      <c r="C571" s="38"/>
      <c r="D571" s="38"/>
      <c r="E571" s="38"/>
      <c r="F571" s="38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</row>
    <row r="572">
      <c r="A572" s="48"/>
      <c r="B572" s="38"/>
      <c r="C572" s="38"/>
      <c r="D572" s="48"/>
      <c r="E572" s="48"/>
      <c r="F572" s="48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</row>
    <row r="573">
      <c r="A573" s="114" t="str">
        <f>CONCATENATE(B519," 
",C561)</f>
        <v>Sábado 
Tarde</v>
      </c>
      <c r="B573" s="38"/>
      <c r="C573" s="38"/>
      <c r="D573" s="95">
        <v>0.5694444444444444</v>
      </c>
      <c r="E573" s="95">
        <v>0.6041666666666666</v>
      </c>
      <c r="F573" s="96" t="s">
        <v>18</v>
      </c>
      <c r="G573" s="118" t="str">
        <f>IFERROR(__xludf.DUMMYFUNCTION("""COMPUTED_VALUE""")," ")</f>
        <v> </v>
      </c>
      <c r="H573" s="118" t="str">
        <f>IFERROR(__xludf.DUMMYFUNCTION("""COMPUTED_VALUE""")," ")</f>
        <v> </v>
      </c>
      <c r="I573" s="118" t="str">
        <f>IFERROR(__xludf.DUMMYFUNCTION("""COMPUTED_VALUE""")," ")</f>
        <v> </v>
      </c>
      <c r="J573" s="118" t="str">
        <f>IFERROR(__xludf.DUMMYFUNCTION("""COMPUTED_VALUE""")," ")</f>
        <v> </v>
      </c>
      <c r="K573" s="118" t="str">
        <f>IFERROR(__xludf.DUMMYFUNCTION("""COMPUTED_VALUE""")," ")</f>
        <v> </v>
      </c>
      <c r="L573" s="118" t="str">
        <f>IFERROR(__xludf.DUMMYFUNCTION("""COMPUTED_VALUE""")," ")</f>
        <v> </v>
      </c>
      <c r="M573" s="118" t="str">
        <f>IFERROR(__xludf.DUMMYFUNCTION("""COMPUTED_VALUE""")," ")</f>
        <v> </v>
      </c>
      <c r="N573" s="118" t="str">
        <f>IFERROR(__xludf.DUMMYFUNCTION("""COMPUTED_VALUE""")," ")</f>
        <v> </v>
      </c>
      <c r="O573" s="118" t="str">
        <f>IFERROR(__xludf.DUMMYFUNCTION("""COMPUTED_VALUE""")," ")</f>
        <v> </v>
      </c>
      <c r="P573" s="118" t="str">
        <f>IFERROR(__xludf.DUMMYFUNCTION("""COMPUTED_VALUE""")," ")</f>
        <v> </v>
      </c>
      <c r="Q573" s="118" t="str">
        <f>IFERROR(__xludf.DUMMYFUNCTION("""COMPUTED_VALUE""")," ")</f>
        <v> </v>
      </c>
      <c r="R573" s="118" t="str">
        <f>IFERROR(__xludf.DUMMYFUNCTION("""COMPUTED_VALUE""")," ")</f>
        <v> </v>
      </c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</row>
    <row r="574">
      <c r="A574" s="38"/>
      <c r="B574" s="38"/>
      <c r="C574" s="38"/>
      <c r="D574" s="38"/>
      <c r="E574" s="38"/>
      <c r="F574" s="38"/>
      <c r="G574" s="119"/>
      <c r="H574" s="119"/>
      <c r="I574" s="120"/>
      <c r="J574" s="120"/>
      <c r="K574" s="119"/>
      <c r="L574" s="120"/>
      <c r="M574" s="119"/>
      <c r="N574" s="119"/>
      <c r="O574" s="120"/>
      <c r="P574" s="119"/>
      <c r="Q574" s="119"/>
      <c r="R574" s="120"/>
      <c r="S574" s="120"/>
      <c r="T574" s="119"/>
      <c r="U574" s="120"/>
      <c r="V574" s="119"/>
      <c r="W574" s="119"/>
      <c r="X574" s="120"/>
      <c r="Y574" s="119"/>
      <c r="Z574" s="119"/>
      <c r="AA574" s="120"/>
      <c r="AB574" s="120"/>
      <c r="AC574" s="119"/>
      <c r="AD574" s="120"/>
      <c r="AE574" s="119"/>
      <c r="AF574" s="119"/>
      <c r="AG574" s="120"/>
      <c r="AH574" s="119"/>
      <c r="AI574" s="119"/>
      <c r="AJ574" s="120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</row>
    <row r="575">
      <c r="A575" s="38"/>
      <c r="B575" s="38"/>
      <c r="C575" s="38"/>
      <c r="D575" s="38"/>
      <c r="E575" s="38"/>
      <c r="F575" s="38"/>
      <c r="G575" s="119"/>
      <c r="H575" s="120"/>
      <c r="I575" s="120"/>
      <c r="J575" s="120"/>
      <c r="K575" s="120"/>
      <c r="L575" s="120"/>
      <c r="M575" s="119"/>
      <c r="N575" s="120"/>
      <c r="O575" s="120"/>
      <c r="P575" s="119"/>
      <c r="Q575" s="120"/>
      <c r="R575" s="120"/>
      <c r="S575" s="120"/>
      <c r="T575" s="120"/>
      <c r="U575" s="120"/>
      <c r="V575" s="119"/>
      <c r="W575" s="120"/>
      <c r="X575" s="120"/>
      <c r="Y575" s="119"/>
      <c r="Z575" s="120"/>
      <c r="AA575" s="120"/>
      <c r="AB575" s="120"/>
      <c r="AC575" s="120"/>
      <c r="AD575" s="120"/>
      <c r="AE575" s="119"/>
      <c r="AF575" s="120"/>
      <c r="AG575" s="120"/>
      <c r="AH575" s="119"/>
      <c r="AI575" s="120"/>
      <c r="AJ575" s="120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</row>
    <row r="576">
      <c r="A576" s="38"/>
      <c r="B576" s="38"/>
      <c r="C576" s="38"/>
      <c r="D576" s="38"/>
      <c r="E576" s="38"/>
      <c r="F576" s="38"/>
      <c r="G576" s="119"/>
      <c r="H576" s="120"/>
      <c r="I576" s="120"/>
      <c r="J576" s="120"/>
      <c r="K576" s="120"/>
      <c r="L576" s="120"/>
      <c r="M576" s="119"/>
      <c r="N576" s="120"/>
      <c r="O576" s="120"/>
      <c r="P576" s="119"/>
      <c r="Q576" s="120"/>
      <c r="R576" s="120"/>
      <c r="S576" s="120"/>
      <c r="T576" s="120"/>
      <c r="U576" s="120"/>
      <c r="V576" s="119"/>
      <c r="W576" s="120"/>
      <c r="X576" s="120"/>
      <c r="Y576" s="119"/>
      <c r="Z576" s="120"/>
      <c r="AA576" s="120"/>
      <c r="AB576" s="120"/>
      <c r="AC576" s="120"/>
      <c r="AD576" s="120"/>
      <c r="AE576" s="119"/>
      <c r="AF576" s="120"/>
      <c r="AG576" s="120"/>
      <c r="AH576" s="119"/>
      <c r="AI576" s="120"/>
      <c r="AJ576" s="120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</row>
    <row r="577">
      <c r="A577" s="38"/>
      <c r="B577" s="38"/>
      <c r="C577" s="38"/>
      <c r="D577" s="38"/>
      <c r="E577" s="38"/>
      <c r="F577" s="38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</row>
    <row r="578">
      <c r="A578" s="48"/>
      <c r="B578" s="38"/>
      <c r="C578" s="38"/>
      <c r="D578" s="48"/>
      <c r="E578" s="48"/>
      <c r="F578" s="48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</row>
    <row r="579">
      <c r="A579" s="121"/>
      <c r="B579" s="38"/>
      <c r="C579" s="38"/>
      <c r="D579" s="88">
        <v>0.6041666666666666</v>
      </c>
      <c r="E579" s="88">
        <v>0.611111111111111</v>
      </c>
      <c r="F579" s="89" t="s">
        <v>13</v>
      </c>
      <c r="G579" s="123" t="str">
        <f>IFERROR(__xludf.DUMMYFUNCTION("""COMPUTED_VALUE"""),"Intervalo")</f>
        <v>Intervalo</v>
      </c>
      <c r="H579" s="81" t="str">
        <f>IFERROR(__xludf.DUMMYFUNCTION("""COMPUTED_VALUE"""),"Intervalo")</f>
        <v>Intervalo</v>
      </c>
      <c r="I579" s="81" t="str">
        <f>IFERROR(__xludf.DUMMYFUNCTION("""COMPUTED_VALUE"""),"Intervalo")</f>
        <v>Intervalo</v>
      </c>
      <c r="J579" s="81" t="str">
        <f>IFERROR(__xludf.DUMMYFUNCTION("""COMPUTED_VALUE"""),"Intervalo")</f>
        <v>Intervalo</v>
      </c>
      <c r="K579" s="81"/>
      <c r="L579" s="81" t="str">
        <f>IFERROR(__xludf.DUMMYFUNCTION("""COMPUTED_VALUE"""),"Intervalo")</f>
        <v>Intervalo</v>
      </c>
      <c r="M579" s="123" t="str">
        <f>IFERROR(__xludf.DUMMYFUNCTION("""COMPUTED_VALUE"""),"Intervalo")</f>
        <v>Intervalo</v>
      </c>
      <c r="N579" s="81"/>
      <c r="O579" s="130" t="str">
        <f>IFERROR(__xludf.DUMMYFUNCTION("""COMPUTED_VALUE"""),"Intervalo")</f>
        <v>Intervalo</v>
      </c>
      <c r="P579" s="123" t="str">
        <f>IFERROR(__xludf.DUMMYFUNCTION("""COMPUTED_VALUE"""),"Intervalo")</f>
        <v>Intervalo</v>
      </c>
      <c r="Q579" s="81"/>
      <c r="R579" s="81" t="str">
        <f>IFERROR(__xludf.DUMMYFUNCTION("""COMPUTED_VALUE"""),"Intervalo")</f>
        <v>Intervalo</v>
      </c>
      <c r="S579" s="81"/>
      <c r="T579" s="81"/>
      <c r="U579" s="81"/>
      <c r="V579" s="123"/>
      <c r="W579" s="81"/>
      <c r="X579" s="130"/>
      <c r="Y579" s="123"/>
      <c r="Z579" s="81"/>
      <c r="AA579" s="81"/>
      <c r="AB579" s="81"/>
      <c r="AC579" s="81"/>
      <c r="AD579" s="81"/>
      <c r="AE579" s="123"/>
      <c r="AF579" s="81"/>
      <c r="AG579" s="130"/>
      <c r="AH579" s="123"/>
      <c r="AI579" s="81"/>
      <c r="AJ579" s="81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</row>
    <row r="580">
      <c r="A580" s="121"/>
      <c r="B580" s="38"/>
      <c r="C580" s="38"/>
      <c r="D580" s="88"/>
      <c r="E580" s="88"/>
      <c r="F580" s="89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</row>
    <row r="581">
      <c r="A581" s="121"/>
      <c r="B581" s="38"/>
      <c r="C581" s="38"/>
      <c r="D581" s="88"/>
      <c r="E581" s="88"/>
      <c r="F581" s="89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</row>
    <row r="582">
      <c r="A582" s="121"/>
      <c r="B582" s="38"/>
      <c r="C582" s="38"/>
      <c r="D582" s="88"/>
      <c r="E582" s="88"/>
      <c r="F582" s="89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</row>
    <row r="583">
      <c r="A583" s="121"/>
      <c r="B583" s="38"/>
      <c r="C583" s="38"/>
      <c r="D583" s="88"/>
      <c r="E583" s="88"/>
      <c r="F583" s="89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</row>
    <row r="584">
      <c r="A584" s="121"/>
      <c r="B584" s="38"/>
      <c r="C584" s="38"/>
      <c r="D584" s="88"/>
      <c r="E584" s="88"/>
      <c r="F584" s="89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</row>
    <row r="585">
      <c r="A585" s="114" t="str">
        <f>CONCATENATE(B519," 
",C561)</f>
        <v>Sábado 
Tarde</v>
      </c>
      <c r="B585" s="38"/>
      <c r="C585" s="38"/>
      <c r="D585" s="95">
        <v>0.611111111111111</v>
      </c>
      <c r="E585" s="95">
        <v>0.6458333333333334</v>
      </c>
      <c r="F585" s="96" t="s">
        <v>19</v>
      </c>
      <c r="G585" s="118" t="str">
        <f>IFERROR(__xludf.DUMMYFUNCTION("""COMPUTED_VALUE""")," ")</f>
        <v> </v>
      </c>
      <c r="H585" s="118" t="str">
        <f>IFERROR(__xludf.DUMMYFUNCTION("""COMPUTED_VALUE""")," ")</f>
        <v> </v>
      </c>
      <c r="I585" s="118" t="str">
        <f>IFERROR(__xludf.DUMMYFUNCTION("""COMPUTED_VALUE""")," ")</f>
        <v> </v>
      </c>
      <c r="J585" s="118" t="str">
        <f>IFERROR(__xludf.DUMMYFUNCTION("""COMPUTED_VALUE""")," ")</f>
        <v> </v>
      </c>
      <c r="K585" s="118" t="str">
        <f>IFERROR(__xludf.DUMMYFUNCTION("""COMPUTED_VALUE""")," ")</f>
        <v> </v>
      </c>
      <c r="L585" s="118" t="str">
        <f>IFERROR(__xludf.DUMMYFUNCTION("""COMPUTED_VALUE""")," ")</f>
        <v> </v>
      </c>
      <c r="M585" s="118" t="str">
        <f>IFERROR(__xludf.DUMMYFUNCTION("""COMPUTED_VALUE""")," ")</f>
        <v> </v>
      </c>
      <c r="N585" s="118" t="str">
        <f>IFERROR(__xludf.DUMMYFUNCTION("""COMPUTED_VALUE""")," ")</f>
        <v> </v>
      </c>
      <c r="O585" s="118" t="str">
        <f>IFERROR(__xludf.DUMMYFUNCTION("""COMPUTED_VALUE""")," ")</f>
        <v> </v>
      </c>
      <c r="P585" s="118" t="str">
        <f>IFERROR(__xludf.DUMMYFUNCTION("""COMPUTED_VALUE""")," ")</f>
        <v> </v>
      </c>
      <c r="Q585" s="118" t="str">
        <f>IFERROR(__xludf.DUMMYFUNCTION("""COMPUTED_VALUE""")," ")</f>
        <v> </v>
      </c>
      <c r="R585" s="118" t="str">
        <f>IFERROR(__xludf.DUMMYFUNCTION("""COMPUTED_VALUE""")," ")</f>
        <v> </v>
      </c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18"/>
      <c r="AJ585" s="118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</row>
    <row r="586">
      <c r="A586" s="38"/>
      <c r="B586" s="38"/>
      <c r="C586" s="38"/>
      <c r="D586" s="38"/>
      <c r="E586" s="38"/>
      <c r="F586" s="38"/>
      <c r="G586" s="119"/>
      <c r="H586" s="119"/>
      <c r="I586" s="120"/>
      <c r="J586" s="120"/>
      <c r="K586" s="119"/>
      <c r="L586" s="120"/>
      <c r="M586" s="119"/>
      <c r="N586" s="119"/>
      <c r="O586" s="120"/>
      <c r="P586" s="119"/>
      <c r="Q586" s="119"/>
      <c r="R586" s="120"/>
      <c r="S586" s="120"/>
      <c r="T586" s="119"/>
      <c r="U586" s="120"/>
      <c r="V586" s="119"/>
      <c r="W586" s="119"/>
      <c r="X586" s="120"/>
      <c r="Y586" s="119"/>
      <c r="Z586" s="119"/>
      <c r="AA586" s="120"/>
      <c r="AB586" s="120"/>
      <c r="AC586" s="119"/>
      <c r="AD586" s="120"/>
      <c r="AE586" s="119"/>
      <c r="AF586" s="119"/>
      <c r="AG586" s="120"/>
      <c r="AH586" s="119"/>
      <c r="AI586" s="119"/>
      <c r="AJ586" s="120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</row>
    <row r="587">
      <c r="A587" s="38"/>
      <c r="B587" s="38"/>
      <c r="C587" s="38"/>
      <c r="D587" s="38"/>
      <c r="E587" s="38"/>
      <c r="F587" s="38"/>
      <c r="G587" s="119"/>
      <c r="H587" s="120"/>
      <c r="I587" s="120"/>
      <c r="J587" s="120"/>
      <c r="K587" s="120"/>
      <c r="L587" s="120"/>
      <c r="M587" s="119"/>
      <c r="N587" s="120"/>
      <c r="O587" s="120"/>
      <c r="P587" s="119"/>
      <c r="Q587" s="120"/>
      <c r="R587" s="120"/>
      <c r="S587" s="120"/>
      <c r="T587" s="120"/>
      <c r="U587" s="120"/>
      <c r="V587" s="119"/>
      <c r="W587" s="120"/>
      <c r="X587" s="120"/>
      <c r="Y587" s="119"/>
      <c r="Z587" s="120"/>
      <c r="AA587" s="120"/>
      <c r="AB587" s="120"/>
      <c r="AC587" s="120"/>
      <c r="AD587" s="120"/>
      <c r="AE587" s="119"/>
      <c r="AF587" s="120"/>
      <c r="AG587" s="120"/>
      <c r="AH587" s="119"/>
      <c r="AI587" s="120"/>
      <c r="AJ587" s="120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</row>
    <row r="588">
      <c r="A588" s="38"/>
      <c r="B588" s="38"/>
      <c r="C588" s="38"/>
      <c r="D588" s="38"/>
      <c r="E588" s="38"/>
      <c r="F588" s="38"/>
      <c r="G588" s="119"/>
      <c r="H588" s="120"/>
      <c r="I588" s="120"/>
      <c r="J588" s="120"/>
      <c r="K588" s="120"/>
      <c r="L588" s="120"/>
      <c r="M588" s="119"/>
      <c r="N588" s="120"/>
      <c r="O588" s="120"/>
      <c r="P588" s="119"/>
      <c r="Q588" s="120"/>
      <c r="R588" s="120"/>
      <c r="S588" s="120"/>
      <c r="T588" s="120"/>
      <c r="U588" s="120"/>
      <c r="V588" s="119"/>
      <c r="W588" s="120"/>
      <c r="X588" s="120"/>
      <c r="Y588" s="119"/>
      <c r="Z588" s="120"/>
      <c r="AA588" s="120"/>
      <c r="AB588" s="120"/>
      <c r="AC588" s="120"/>
      <c r="AD588" s="120"/>
      <c r="AE588" s="119"/>
      <c r="AF588" s="120"/>
      <c r="AG588" s="120"/>
      <c r="AH588" s="119"/>
      <c r="AI588" s="120"/>
      <c r="AJ588" s="120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</row>
    <row r="589">
      <c r="A589" s="38"/>
      <c r="B589" s="38"/>
      <c r="C589" s="38"/>
      <c r="D589" s="38"/>
      <c r="E589" s="38"/>
      <c r="F589" s="38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</row>
    <row r="590">
      <c r="A590" s="48"/>
      <c r="B590" s="38"/>
      <c r="C590" s="38"/>
      <c r="D590" s="48"/>
      <c r="E590" s="48"/>
      <c r="F590" s="48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</row>
    <row r="591">
      <c r="A591" s="114" t="str">
        <f>CONCATENATE(B519," 
",C561)</f>
        <v>Sábado 
Tarde</v>
      </c>
      <c r="B591" s="38"/>
      <c r="C591" s="38"/>
      <c r="D591" s="95">
        <v>0.6458333333333334</v>
      </c>
      <c r="E591" s="95">
        <v>0.6805555555555555</v>
      </c>
      <c r="F591" s="96" t="s">
        <v>20</v>
      </c>
      <c r="G591" s="118" t="str">
        <f>IFERROR(__xludf.DUMMYFUNCTION("""COMPUTED_VALUE""")," ")</f>
        <v> </v>
      </c>
      <c r="H591" s="118" t="str">
        <f>IFERROR(__xludf.DUMMYFUNCTION("""COMPUTED_VALUE""")," ")</f>
        <v> </v>
      </c>
      <c r="I591" s="118" t="str">
        <f>IFERROR(__xludf.DUMMYFUNCTION("""COMPUTED_VALUE""")," ")</f>
        <v> </v>
      </c>
      <c r="J591" s="118" t="str">
        <f>IFERROR(__xludf.DUMMYFUNCTION("""COMPUTED_VALUE""")," ")</f>
        <v> </v>
      </c>
      <c r="K591" s="118" t="str">
        <f>IFERROR(__xludf.DUMMYFUNCTION("""COMPUTED_VALUE""")," ")</f>
        <v> </v>
      </c>
      <c r="L591" s="118" t="str">
        <f>IFERROR(__xludf.DUMMYFUNCTION("""COMPUTED_VALUE""")," ")</f>
        <v> </v>
      </c>
      <c r="M591" s="118" t="str">
        <f>IFERROR(__xludf.DUMMYFUNCTION("""COMPUTED_VALUE""")," ")</f>
        <v> </v>
      </c>
      <c r="N591" s="118" t="str">
        <f>IFERROR(__xludf.DUMMYFUNCTION("""COMPUTED_VALUE""")," ")</f>
        <v> </v>
      </c>
      <c r="O591" s="118" t="str">
        <f>IFERROR(__xludf.DUMMYFUNCTION("""COMPUTED_VALUE""")," ")</f>
        <v> </v>
      </c>
      <c r="P591" s="118" t="str">
        <f>IFERROR(__xludf.DUMMYFUNCTION("""COMPUTED_VALUE""")," ")</f>
        <v> </v>
      </c>
      <c r="Q591" s="118" t="str">
        <f>IFERROR(__xludf.DUMMYFUNCTION("""COMPUTED_VALUE""")," ")</f>
        <v> </v>
      </c>
      <c r="R591" s="118" t="str">
        <f>IFERROR(__xludf.DUMMYFUNCTION("""COMPUTED_VALUE""")," ")</f>
        <v> </v>
      </c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</row>
    <row r="592">
      <c r="A592" s="38"/>
      <c r="B592" s="38"/>
      <c r="C592" s="38"/>
      <c r="D592" s="38"/>
      <c r="E592" s="38"/>
      <c r="F592" s="38"/>
      <c r="G592" s="119"/>
      <c r="H592" s="119"/>
      <c r="I592" s="120"/>
      <c r="J592" s="120"/>
      <c r="K592" s="119"/>
      <c r="L592" s="120"/>
      <c r="M592" s="119"/>
      <c r="N592" s="119"/>
      <c r="O592" s="120"/>
      <c r="P592" s="119"/>
      <c r="Q592" s="119"/>
      <c r="R592" s="120"/>
      <c r="S592" s="120"/>
      <c r="T592" s="119"/>
      <c r="U592" s="120"/>
      <c r="V592" s="119"/>
      <c r="W592" s="119"/>
      <c r="X592" s="120"/>
      <c r="Y592" s="119"/>
      <c r="Z592" s="119"/>
      <c r="AA592" s="120"/>
      <c r="AB592" s="120"/>
      <c r="AC592" s="119"/>
      <c r="AD592" s="120"/>
      <c r="AE592" s="119"/>
      <c r="AF592" s="119"/>
      <c r="AG592" s="120"/>
      <c r="AH592" s="119"/>
      <c r="AI592" s="119"/>
      <c r="AJ592" s="120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</row>
    <row r="593">
      <c r="A593" s="38"/>
      <c r="B593" s="38"/>
      <c r="C593" s="38"/>
      <c r="D593" s="38"/>
      <c r="E593" s="38"/>
      <c r="F593" s="38"/>
      <c r="G593" s="119"/>
      <c r="H593" s="120"/>
      <c r="I593" s="120"/>
      <c r="J593" s="120"/>
      <c r="K593" s="120"/>
      <c r="L593" s="120"/>
      <c r="M593" s="119"/>
      <c r="N593" s="120"/>
      <c r="O593" s="120"/>
      <c r="P593" s="119"/>
      <c r="Q593" s="120"/>
      <c r="R593" s="120"/>
      <c r="S593" s="120"/>
      <c r="T593" s="120"/>
      <c r="U593" s="120"/>
      <c r="V593" s="119"/>
      <c r="W593" s="120"/>
      <c r="X593" s="120"/>
      <c r="Y593" s="119"/>
      <c r="Z593" s="120"/>
      <c r="AA593" s="120"/>
      <c r="AB593" s="120"/>
      <c r="AC593" s="120"/>
      <c r="AD593" s="120"/>
      <c r="AE593" s="119"/>
      <c r="AF593" s="120"/>
      <c r="AG593" s="120"/>
      <c r="AH593" s="119"/>
      <c r="AI593" s="120"/>
      <c r="AJ593" s="120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</row>
    <row r="594">
      <c r="A594" s="38"/>
      <c r="B594" s="38"/>
      <c r="C594" s="38"/>
      <c r="D594" s="38"/>
      <c r="E594" s="38"/>
      <c r="F594" s="38"/>
      <c r="G594" s="119"/>
      <c r="H594" s="120"/>
      <c r="I594" s="120"/>
      <c r="J594" s="120"/>
      <c r="K594" s="120"/>
      <c r="L594" s="120"/>
      <c r="M594" s="119"/>
      <c r="N594" s="120"/>
      <c r="O594" s="120"/>
      <c r="P594" s="119"/>
      <c r="Q594" s="120"/>
      <c r="R594" s="120"/>
      <c r="S594" s="120"/>
      <c r="T594" s="120"/>
      <c r="U594" s="120"/>
      <c r="V594" s="119"/>
      <c r="W594" s="120"/>
      <c r="X594" s="120"/>
      <c r="Y594" s="119"/>
      <c r="Z594" s="120"/>
      <c r="AA594" s="120"/>
      <c r="AB594" s="120"/>
      <c r="AC594" s="120"/>
      <c r="AD594" s="120"/>
      <c r="AE594" s="119"/>
      <c r="AF594" s="120"/>
      <c r="AG594" s="120"/>
      <c r="AH594" s="119"/>
      <c r="AI594" s="120"/>
      <c r="AJ594" s="120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</row>
    <row r="595">
      <c r="A595" s="38"/>
      <c r="B595" s="38"/>
      <c r="C595" s="38"/>
      <c r="D595" s="38"/>
      <c r="E595" s="38"/>
      <c r="F595" s="38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</row>
    <row r="596">
      <c r="A596" s="48"/>
      <c r="B596" s="38"/>
      <c r="C596" s="38"/>
      <c r="D596" s="48"/>
      <c r="E596" s="48"/>
      <c r="F596" s="48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</row>
    <row r="597">
      <c r="A597" s="114" t="str">
        <f>CONCATENATE(B519," 
",C561)</f>
        <v>Sábado 
Tarde</v>
      </c>
      <c r="B597" s="38"/>
      <c r="C597" s="38"/>
      <c r="D597" s="95">
        <v>0.6805555555555555</v>
      </c>
      <c r="E597" s="95">
        <v>0.7152777777777778</v>
      </c>
      <c r="F597" s="96" t="s">
        <v>21</v>
      </c>
      <c r="G597" s="118" t="str">
        <f>IFERROR(__xludf.DUMMYFUNCTION("""COMPUTED_VALUE""")," ")</f>
        <v> </v>
      </c>
      <c r="H597" s="118" t="str">
        <f>IFERROR(__xludf.DUMMYFUNCTION("""COMPUTED_VALUE""")," ")</f>
        <v> </v>
      </c>
      <c r="I597" s="118" t="str">
        <f>IFERROR(__xludf.DUMMYFUNCTION("""COMPUTED_VALUE""")," ")</f>
        <v> </v>
      </c>
      <c r="J597" s="118" t="str">
        <f>IFERROR(__xludf.DUMMYFUNCTION("""COMPUTED_VALUE""")," ")</f>
        <v> </v>
      </c>
      <c r="K597" s="118" t="str">
        <f>IFERROR(__xludf.DUMMYFUNCTION("""COMPUTED_VALUE""")," ")</f>
        <v> </v>
      </c>
      <c r="L597" s="118" t="str">
        <f>IFERROR(__xludf.DUMMYFUNCTION("""COMPUTED_VALUE""")," ")</f>
        <v> </v>
      </c>
      <c r="M597" s="118" t="str">
        <f>IFERROR(__xludf.DUMMYFUNCTION("""COMPUTED_VALUE""")," ")</f>
        <v> </v>
      </c>
      <c r="N597" s="118" t="str">
        <f>IFERROR(__xludf.DUMMYFUNCTION("""COMPUTED_VALUE""")," ")</f>
        <v> </v>
      </c>
      <c r="O597" s="118" t="str">
        <f>IFERROR(__xludf.DUMMYFUNCTION("""COMPUTED_VALUE""")," ")</f>
        <v> </v>
      </c>
      <c r="P597" s="118" t="str">
        <f>IFERROR(__xludf.DUMMYFUNCTION("""COMPUTED_VALUE""")," ")</f>
        <v> </v>
      </c>
      <c r="Q597" s="118" t="str">
        <f>IFERROR(__xludf.DUMMYFUNCTION("""COMPUTED_VALUE""")," ")</f>
        <v> </v>
      </c>
      <c r="R597" s="118" t="str">
        <f>IFERROR(__xludf.DUMMYFUNCTION("""COMPUTED_VALUE""")," ")</f>
        <v> </v>
      </c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</row>
    <row r="598">
      <c r="A598" s="38"/>
      <c r="B598" s="38"/>
      <c r="C598" s="38"/>
      <c r="D598" s="38"/>
      <c r="E598" s="38"/>
      <c r="F598" s="38"/>
      <c r="G598" s="119"/>
      <c r="H598" s="119"/>
      <c r="I598" s="120"/>
      <c r="J598" s="120"/>
      <c r="K598" s="119"/>
      <c r="L598" s="120"/>
      <c r="M598" s="119"/>
      <c r="N598" s="119"/>
      <c r="O598" s="120"/>
      <c r="P598" s="119"/>
      <c r="Q598" s="119"/>
      <c r="R598" s="120"/>
      <c r="S598" s="120"/>
      <c r="T598" s="119"/>
      <c r="U598" s="120"/>
      <c r="V598" s="119"/>
      <c r="W598" s="119"/>
      <c r="X598" s="120"/>
      <c r="Y598" s="119"/>
      <c r="Z598" s="119"/>
      <c r="AA598" s="120"/>
      <c r="AB598" s="120"/>
      <c r="AC598" s="119"/>
      <c r="AD598" s="120"/>
      <c r="AE598" s="119"/>
      <c r="AF598" s="119"/>
      <c r="AG598" s="120"/>
      <c r="AH598" s="119"/>
      <c r="AI598" s="119"/>
      <c r="AJ598" s="120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</row>
    <row r="599">
      <c r="A599" s="38"/>
      <c r="B599" s="38"/>
      <c r="C599" s="38"/>
      <c r="D599" s="38"/>
      <c r="E599" s="38"/>
      <c r="F599" s="38"/>
      <c r="G599" s="119"/>
      <c r="H599" s="120"/>
      <c r="I599" s="120"/>
      <c r="J599" s="120"/>
      <c r="K599" s="120"/>
      <c r="L599" s="120"/>
      <c r="M599" s="119"/>
      <c r="N599" s="120"/>
      <c r="O599" s="120"/>
      <c r="P599" s="119"/>
      <c r="Q599" s="120"/>
      <c r="R599" s="120"/>
      <c r="S599" s="120"/>
      <c r="T599" s="120"/>
      <c r="U599" s="120"/>
      <c r="V599" s="119"/>
      <c r="W599" s="120"/>
      <c r="X599" s="120"/>
      <c r="Y599" s="119"/>
      <c r="Z599" s="120"/>
      <c r="AA599" s="120"/>
      <c r="AB599" s="120"/>
      <c r="AC599" s="120"/>
      <c r="AD599" s="120"/>
      <c r="AE599" s="119"/>
      <c r="AF599" s="120"/>
      <c r="AG599" s="120"/>
      <c r="AH599" s="119"/>
      <c r="AI599" s="120"/>
      <c r="AJ599" s="120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</row>
    <row r="600">
      <c r="A600" s="38"/>
      <c r="B600" s="38"/>
      <c r="C600" s="38"/>
      <c r="D600" s="38"/>
      <c r="E600" s="38"/>
      <c r="F600" s="38"/>
      <c r="G600" s="119"/>
      <c r="H600" s="120"/>
      <c r="I600" s="120"/>
      <c r="J600" s="120"/>
      <c r="K600" s="120"/>
      <c r="L600" s="120"/>
      <c r="M600" s="119"/>
      <c r="N600" s="120"/>
      <c r="O600" s="120"/>
      <c r="P600" s="119"/>
      <c r="Q600" s="120"/>
      <c r="R600" s="120"/>
      <c r="S600" s="120"/>
      <c r="T600" s="120"/>
      <c r="U600" s="120"/>
      <c r="V600" s="119"/>
      <c r="W600" s="120"/>
      <c r="X600" s="120"/>
      <c r="Y600" s="119"/>
      <c r="Z600" s="120"/>
      <c r="AA600" s="120"/>
      <c r="AB600" s="120"/>
      <c r="AC600" s="120"/>
      <c r="AD600" s="120"/>
      <c r="AE600" s="119"/>
      <c r="AF600" s="120"/>
      <c r="AG600" s="120"/>
      <c r="AH600" s="119"/>
      <c r="AI600" s="120"/>
      <c r="AJ600" s="120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</row>
    <row r="601">
      <c r="A601" s="38"/>
      <c r="B601" s="38"/>
      <c r="C601" s="38"/>
      <c r="D601" s="38"/>
      <c r="E601" s="38"/>
      <c r="F601" s="38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</row>
    <row r="602">
      <c r="A602" s="48"/>
      <c r="B602" s="38"/>
      <c r="C602" s="48"/>
      <c r="D602" s="48"/>
      <c r="E602" s="48"/>
      <c r="F602" s="48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</row>
    <row r="603">
      <c r="A603" s="121"/>
      <c r="B603" s="38"/>
      <c r="C603" s="126" t="s">
        <v>37</v>
      </c>
      <c r="D603" s="88">
        <f>E597</f>
        <v>0.7152777778</v>
      </c>
      <c r="E603" s="88">
        <v>0.7152777777777778</v>
      </c>
      <c r="F603" s="89" t="s">
        <v>13</v>
      </c>
      <c r="G603" s="123" t="str">
        <f>IFERROR(__xludf.DUMMYFUNCTION("""COMPUTED_VALUE"""),"Intervalo")</f>
        <v>Intervalo</v>
      </c>
      <c r="H603" s="81" t="str">
        <f>IFERROR(__xludf.DUMMYFUNCTION("""COMPUTED_VALUE"""),"Intervalo")</f>
        <v>Intervalo</v>
      </c>
      <c r="I603" s="81" t="str">
        <f>IFERROR(__xludf.DUMMYFUNCTION("""COMPUTED_VALUE"""),"Intervalo")</f>
        <v>Intervalo</v>
      </c>
      <c r="J603" s="81" t="str">
        <f>IFERROR(__xludf.DUMMYFUNCTION("""COMPUTED_VALUE"""),"Intervalo")</f>
        <v>Intervalo</v>
      </c>
      <c r="K603" s="81"/>
      <c r="L603" s="81" t="str">
        <f>IFERROR(__xludf.DUMMYFUNCTION("""COMPUTED_VALUE"""),"Intervalo")</f>
        <v>Intervalo</v>
      </c>
      <c r="M603" s="123" t="str">
        <f>IFERROR(__xludf.DUMMYFUNCTION("""COMPUTED_VALUE"""),"Intervalo")</f>
        <v>Intervalo</v>
      </c>
      <c r="N603" s="81"/>
      <c r="O603" s="130" t="str">
        <f>IFERROR(__xludf.DUMMYFUNCTION("""COMPUTED_VALUE"""),"Intervalo")</f>
        <v>Intervalo</v>
      </c>
      <c r="P603" s="123" t="str">
        <f>IFERROR(__xludf.DUMMYFUNCTION("""COMPUTED_VALUE"""),"Intervalo")</f>
        <v>Intervalo</v>
      </c>
      <c r="Q603" s="81"/>
      <c r="R603" s="81" t="str">
        <f>IFERROR(__xludf.DUMMYFUNCTION("""COMPUTED_VALUE"""),"Intervalo")</f>
        <v>Intervalo</v>
      </c>
      <c r="S603" s="81"/>
      <c r="T603" s="81"/>
      <c r="U603" s="81"/>
      <c r="V603" s="123"/>
      <c r="W603" s="81"/>
      <c r="X603" s="130"/>
      <c r="Y603" s="123"/>
      <c r="Z603" s="81"/>
      <c r="AA603" s="81"/>
      <c r="AB603" s="81"/>
      <c r="AC603" s="81"/>
      <c r="AD603" s="81"/>
      <c r="AE603" s="123"/>
      <c r="AF603" s="81"/>
      <c r="AG603" s="130"/>
      <c r="AH603" s="123"/>
      <c r="AI603" s="81"/>
      <c r="AJ603" s="81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</row>
    <row r="604">
      <c r="A604" s="121"/>
      <c r="B604" s="38"/>
      <c r="C604" s="38"/>
      <c r="D604" s="90"/>
      <c r="E604" s="90"/>
      <c r="F604" s="91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</row>
    <row r="605">
      <c r="A605" s="121"/>
      <c r="B605" s="38"/>
      <c r="C605" s="38"/>
      <c r="D605" s="90"/>
      <c r="E605" s="90"/>
      <c r="F605" s="91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</row>
    <row r="606">
      <c r="A606" s="121"/>
      <c r="B606" s="38"/>
      <c r="C606" s="38"/>
      <c r="D606" s="90"/>
      <c r="E606" s="90"/>
      <c r="F606" s="91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</row>
    <row r="607">
      <c r="A607" s="121"/>
      <c r="B607" s="38"/>
      <c r="C607" s="38"/>
      <c r="D607" s="90"/>
      <c r="E607" s="90"/>
      <c r="F607" s="91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</row>
    <row r="608">
      <c r="A608" s="121"/>
      <c r="B608" s="38"/>
      <c r="C608" s="38"/>
      <c r="D608" s="90"/>
      <c r="E608" s="90"/>
      <c r="F608" s="91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</row>
    <row r="609">
      <c r="A609" s="124" t="str">
        <f>CONCATENATE(B519," 
",C603)</f>
        <v>Sábado 
EXTRA</v>
      </c>
      <c r="B609" s="38"/>
      <c r="C609" s="38"/>
      <c r="D609" s="95">
        <f>E597</f>
        <v>0.7152777778</v>
      </c>
      <c r="E609" s="95">
        <v>0.75</v>
      </c>
      <c r="F609" s="96" t="s">
        <v>22</v>
      </c>
      <c r="G609" s="118" t="str">
        <f>IFERROR(__xludf.DUMMYFUNCTION("""COMPUTED_VALUE""")," ")</f>
        <v> </v>
      </c>
      <c r="H609" s="118" t="str">
        <f>IFERROR(__xludf.DUMMYFUNCTION("""COMPUTED_VALUE""")," ")</f>
        <v> </v>
      </c>
      <c r="I609" s="118" t="str">
        <f>IFERROR(__xludf.DUMMYFUNCTION("""COMPUTED_VALUE""")," ")</f>
        <v> </v>
      </c>
      <c r="J609" s="118" t="str">
        <f>IFERROR(__xludf.DUMMYFUNCTION("""COMPUTED_VALUE""")," ")</f>
        <v> </v>
      </c>
      <c r="K609" s="118" t="str">
        <f>IFERROR(__xludf.DUMMYFUNCTION("""COMPUTED_VALUE""")," ")</f>
        <v> </v>
      </c>
      <c r="L609" s="118" t="str">
        <f>IFERROR(__xludf.DUMMYFUNCTION("""COMPUTED_VALUE""")," ")</f>
        <v> </v>
      </c>
      <c r="M609" s="118" t="str">
        <f>IFERROR(__xludf.DUMMYFUNCTION("""COMPUTED_VALUE""")," ")</f>
        <v> </v>
      </c>
      <c r="N609" s="118" t="str">
        <f>IFERROR(__xludf.DUMMYFUNCTION("""COMPUTED_VALUE""")," ")</f>
        <v> </v>
      </c>
      <c r="O609" s="118" t="str">
        <f>IFERROR(__xludf.DUMMYFUNCTION("""COMPUTED_VALUE""")," ")</f>
        <v> </v>
      </c>
      <c r="P609" s="118" t="str">
        <f>IFERROR(__xludf.DUMMYFUNCTION("""COMPUTED_VALUE""")," ")</f>
        <v> </v>
      </c>
      <c r="Q609" s="118" t="str">
        <f>IFERROR(__xludf.DUMMYFUNCTION("""COMPUTED_VALUE""")," ")</f>
        <v> </v>
      </c>
      <c r="R609" s="118" t="str">
        <f>IFERROR(__xludf.DUMMYFUNCTION("""COMPUTED_VALUE""")," ")</f>
        <v> </v>
      </c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</row>
    <row r="610">
      <c r="A610" s="38"/>
      <c r="B610" s="38"/>
      <c r="C610" s="38"/>
      <c r="D610" s="38"/>
      <c r="E610" s="38"/>
      <c r="F610" s="38"/>
      <c r="G610" s="119"/>
      <c r="H610" s="119"/>
      <c r="I610" s="120"/>
      <c r="J610" s="120"/>
      <c r="K610" s="119"/>
      <c r="L610" s="120"/>
      <c r="M610" s="119"/>
      <c r="N610" s="119"/>
      <c r="O610" s="120"/>
      <c r="P610" s="119"/>
      <c r="Q610" s="119"/>
      <c r="R610" s="120"/>
      <c r="S610" s="120"/>
      <c r="T610" s="119"/>
      <c r="U610" s="120"/>
      <c r="V610" s="119"/>
      <c r="W610" s="119"/>
      <c r="X610" s="120"/>
      <c r="Y610" s="119"/>
      <c r="Z610" s="119"/>
      <c r="AA610" s="120"/>
      <c r="AB610" s="120"/>
      <c r="AC610" s="119"/>
      <c r="AD610" s="120"/>
      <c r="AE610" s="119"/>
      <c r="AF610" s="119"/>
      <c r="AG610" s="120"/>
      <c r="AH610" s="119"/>
      <c r="AI610" s="119"/>
      <c r="AJ610" s="120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</row>
    <row r="611">
      <c r="A611" s="38"/>
      <c r="B611" s="38"/>
      <c r="C611" s="38"/>
      <c r="D611" s="38"/>
      <c r="E611" s="38"/>
      <c r="F611" s="38"/>
      <c r="G611" s="119"/>
      <c r="H611" s="120"/>
      <c r="I611" s="120"/>
      <c r="J611" s="120"/>
      <c r="K611" s="120"/>
      <c r="L611" s="120"/>
      <c r="M611" s="119"/>
      <c r="N611" s="120"/>
      <c r="O611" s="120"/>
      <c r="P611" s="119"/>
      <c r="Q611" s="120"/>
      <c r="R611" s="120"/>
      <c r="S611" s="120"/>
      <c r="T611" s="120"/>
      <c r="U611" s="120"/>
      <c r="V611" s="119"/>
      <c r="W611" s="120"/>
      <c r="X611" s="120"/>
      <c r="Y611" s="119"/>
      <c r="Z611" s="120"/>
      <c r="AA611" s="120"/>
      <c r="AB611" s="120"/>
      <c r="AC611" s="120"/>
      <c r="AD611" s="120"/>
      <c r="AE611" s="119"/>
      <c r="AF611" s="120"/>
      <c r="AG611" s="120"/>
      <c r="AH611" s="119"/>
      <c r="AI611" s="120"/>
      <c r="AJ611" s="120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</row>
    <row r="612">
      <c r="A612" s="38"/>
      <c r="B612" s="38"/>
      <c r="C612" s="38"/>
      <c r="D612" s="38"/>
      <c r="E612" s="38"/>
      <c r="F612" s="38"/>
      <c r="G612" s="119"/>
      <c r="H612" s="120"/>
      <c r="I612" s="120"/>
      <c r="J612" s="120"/>
      <c r="K612" s="120"/>
      <c r="L612" s="120"/>
      <c r="M612" s="119"/>
      <c r="N612" s="120"/>
      <c r="O612" s="120"/>
      <c r="P612" s="119"/>
      <c r="Q612" s="120"/>
      <c r="R612" s="120"/>
      <c r="S612" s="120"/>
      <c r="T612" s="120"/>
      <c r="U612" s="120"/>
      <c r="V612" s="119"/>
      <c r="W612" s="120"/>
      <c r="X612" s="120"/>
      <c r="Y612" s="119"/>
      <c r="Z612" s="120"/>
      <c r="AA612" s="120"/>
      <c r="AB612" s="120"/>
      <c r="AC612" s="120"/>
      <c r="AD612" s="120"/>
      <c r="AE612" s="119"/>
      <c r="AF612" s="120"/>
      <c r="AG612" s="120"/>
      <c r="AH612" s="119"/>
      <c r="AI612" s="120"/>
      <c r="AJ612" s="120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</row>
    <row r="613">
      <c r="A613" s="38"/>
      <c r="B613" s="38"/>
      <c r="C613" s="38"/>
      <c r="D613" s="38"/>
      <c r="E613" s="38"/>
      <c r="F613" s="38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</row>
    <row r="614">
      <c r="A614" s="48"/>
      <c r="B614" s="38"/>
      <c r="C614" s="38"/>
      <c r="D614" s="48"/>
      <c r="E614" s="48"/>
      <c r="F614" s="48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</row>
    <row r="615">
      <c r="A615" s="124" t="str">
        <f>CONCATENATE(B519," 
",C603)</f>
        <v>Sábado 
EXTRA</v>
      </c>
      <c r="B615" s="38"/>
      <c r="C615" s="38"/>
      <c r="D615" s="95">
        <f>E609</f>
        <v>0.75</v>
      </c>
      <c r="E615" s="95">
        <v>0.7847222222222222</v>
      </c>
      <c r="F615" s="96" t="s">
        <v>23</v>
      </c>
      <c r="G615" s="118" t="str">
        <f>IFERROR(__xludf.DUMMYFUNCTION("""COMPUTED_VALUE""")," ")</f>
        <v> </v>
      </c>
      <c r="H615" s="118" t="str">
        <f>IFERROR(__xludf.DUMMYFUNCTION("""COMPUTED_VALUE""")," ")</f>
        <v> </v>
      </c>
      <c r="I615" s="118" t="str">
        <f>IFERROR(__xludf.DUMMYFUNCTION("""COMPUTED_VALUE""")," ")</f>
        <v> </v>
      </c>
      <c r="J615" s="118" t="str">
        <f>IFERROR(__xludf.DUMMYFUNCTION("""COMPUTED_VALUE""")," ")</f>
        <v> </v>
      </c>
      <c r="K615" s="118" t="str">
        <f>IFERROR(__xludf.DUMMYFUNCTION("""COMPUTED_VALUE""")," ")</f>
        <v> </v>
      </c>
      <c r="L615" s="118" t="str">
        <f>IFERROR(__xludf.DUMMYFUNCTION("""COMPUTED_VALUE""")," ")</f>
        <v> </v>
      </c>
      <c r="M615" s="118" t="str">
        <f>IFERROR(__xludf.DUMMYFUNCTION("""COMPUTED_VALUE""")," ")</f>
        <v> </v>
      </c>
      <c r="N615" s="118" t="str">
        <f>IFERROR(__xludf.DUMMYFUNCTION("""COMPUTED_VALUE""")," ")</f>
        <v> </v>
      </c>
      <c r="O615" s="118" t="str">
        <f>IFERROR(__xludf.DUMMYFUNCTION("""COMPUTED_VALUE""")," ")</f>
        <v> </v>
      </c>
      <c r="P615" s="118" t="str">
        <f>IFERROR(__xludf.DUMMYFUNCTION("""COMPUTED_VALUE""")," ")</f>
        <v> </v>
      </c>
      <c r="Q615" s="118" t="str">
        <f>IFERROR(__xludf.DUMMYFUNCTION("""COMPUTED_VALUE""")," ")</f>
        <v> </v>
      </c>
      <c r="R615" s="118" t="str">
        <f>IFERROR(__xludf.DUMMYFUNCTION("""COMPUTED_VALUE""")," ")</f>
        <v> </v>
      </c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</row>
    <row r="616">
      <c r="A616" s="38"/>
      <c r="B616" s="38"/>
      <c r="C616" s="38"/>
      <c r="D616" s="38"/>
      <c r="E616" s="38"/>
      <c r="F616" s="38"/>
      <c r="G616" s="119"/>
      <c r="H616" s="119"/>
      <c r="I616" s="120"/>
      <c r="J616" s="120"/>
      <c r="K616" s="119"/>
      <c r="L616" s="120"/>
      <c r="M616" s="119"/>
      <c r="N616" s="119"/>
      <c r="O616" s="120"/>
      <c r="P616" s="119"/>
      <c r="Q616" s="119"/>
      <c r="R616" s="120"/>
      <c r="S616" s="120"/>
      <c r="T616" s="119"/>
      <c r="U616" s="120"/>
      <c r="V616" s="119"/>
      <c r="W616" s="119"/>
      <c r="X616" s="120"/>
      <c r="Y616" s="119"/>
      <c r="Z616" s="119"/>
      <c r="AA616" s="120"/>
      <c r="AB616" s="120"/>
      <c r="AC616" s="119"/>
      <c r="AD616" s="120"/>
      <c r="AE616" s="119"/>
      <c r="AF616" s="119"/>
      <c r="AG616" s="120"/>
      <c r="AH616" s="119"/>
      <c r="AI616" s="119"/>
      <c r="AJ616" s="120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</row>
    <row r="617">
      <c r="A617" s="38"/>
      <c r="B617" s="38"/>
      <c r="C617" s="38"/>
      <c r="D617" s="38"/>
      <c r="E617" s="38"/>
      <c r="F617" s="38"/>
      <c r="G617" s="119"/>
      <c r="H617" s="120"/>
      <c r="I617" s="120"/>
      <c r="J617" s="120"/>
      <c r="K617" s="120"/>
      <c r="L617" s="120"/>
      <c r="M617" s="119"/>
      <c r="N617" s="120"/>
      <c r="O617" s="120"/>
      <c r="P617" s="119"/>
      <c r="Q617" s="120"/>
      <c r="R617" s="120"/>
      <c r="S617" s="120"/>
      <c r="T617" s="120"/>
      <c r="U617" s="120"/>
      <c r="V617" s="119"/>
      <c r="W617" s="120"/>
      <c r="X617" s="120"/>
      <c r="Y617" s="119"/>
      <c r="Z617" s="120"/>
      <c r="AA617" s="120"/>
      <c r="AB617" s="120"/>
      <c r="AC617" s="120"/>
      <c r="AD617" s="120"/>
      <c r="AE617" s="119"/>
      <c r="AF617" s="120"/>
      <c r="AG617" s="120"/>
      <c r="AH617" s="119"/>
      <c r="AI617" s="120"/>
      <c r="AJ617" s="120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</row>
    <row r="618">
      <c r="A618" s="38"/>
      <c r="B618" s="38"/>
      <c r="C618" s="38"/>
      <c r="D618" s="38"/>
      <c r="E618" s="38"/>
      <c r="F618" s="38"/>
      <c r="G618" s="119"/>
      <c r="H618" s="120"/>
      <c r="I618" s="120"/>
      <c r="J618" s="120"/>
      <c r="K618" s="120"/>
      <c r="L618" s="120"/>
      <c r="M618" s="119"/>
      <c r="N618" s="120"/>
      <c r="O618" s="120"/>
      <c r="P618" s="119"/>
      <c r="Q618" s="120"/>
      <c r="R618" s="120"/>
      <c r="S618" s="120"/>
      <c r="T618" s="120"/>
      <c r="U618" s="120"/>
      <c r="V618" s="119"/>
      <c r="W618" s="120"/>
      <c r="X618" s="120"/>
      <c r="Y618" s="119"/>
      <c r="Z618" s="120"/>
      <c r="AA618" s="120"/>
      <c r="AB618" s="120"/>
      <c r="AC618" s="120"/>
      <c r="AD618" s="120"/>
      <c r="AE618" s="119"/>
      <c r="AF618" s="120"/>
      <c r="AG618" s="120"/>
      <c r="AH618" s="119"/>
      <c r="AI618" s="120"/>
      <c r="AJ618" s="120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</row>
    <row r="619">
      <c r="A619" s="38"/>
      <c r="B619" s="38"/>
      <c r="C619" s="38"/>
      <c r="D619" s="38"/>
      <c r="E619" s="38"/>
      <c r="F619" s="38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</row>
    <row r="620">
      <c r="A620" s="48"/>
      <c r="B620" s="48"/>
      <c r="C620" s="48"/>
      <c r="D620" s="48"/>
      <c r="E620" s="48"/>
      <c r="F620" s="48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</row>
    <row r="621">
      <c r="A621" s="35"/>
      <c r="B621" s="35"/>
      <c r="C621" s="35"/>
      <c r="D621" s="35"/>
      <c r="E621" s="35"/>
      <c r="F621" s="35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</row>
    <row r="622">
      <c r="A622" s="35"/>
      <c r="B622" s="35"/>
      <c r="C622" s="35"/>
      <c r="D622" s="35"/>
      <c r="E622" s="35"/>
      <c r="F622" s="35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</row>
    <row r="623">
      <c r="A623" s="35"/>
      <c r="B623" s="35"/>
      <c r="C623" s="35"/>
      <c r="D623" s="35"/>
      <c r="E623" s="35"/>
      <c r="F623" s="35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</row>
    <row r="624">
      <c r="A624" s="35"/>
      <c r="B624" s="35"/>
      <c r="C624" s="35"/>
      <c r="D624" s="35"/>
      <c r="E624" s="35"/>
      <c r="F624" s="35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</row>
    <row r="625">
      <c r="A625" s="35"/>
      <c r="B625" s="35"/>
      <c r="C625" s="35"/>
      <c r="D625" s="35"/>
      <c r="E625" s="35"/>
      <c r="F625" s="35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</row>
    <row r="626">
      <c r="A626" s="35"/>
      <c r="B626" s="35"/>
      <c r="C626" s="35"/>
      <c r="D626" s="35"/>
      <c r="E626" s="35"/>
      <c r="F626" s="35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</row>
    <row r="627">
      <c r="A627" s="35"/>
      <c r="B627" s="35"/>
      <c r="C627" s="35"/>
      <c r="D627" s="35"/>
      <c r="E627" s="35"/>
      <c r="F627" s="35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</row>
    <row r="628">
      <c r="A628" s="35"/>
      <c r="B628" s="35"/>
      <c r="C628" s="35"/>
      <c r="D628" s="35"/>
      <c r="E628" s="35"/>
      <c r="F628" s="35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</row>
    <row r="629">
      <c r="A629" s="35"/>
      <c r="B629" s="35"/>
      <c r="C629" s="35"/>
      <c r="D629" s="35"/>
      <c r="E629" s="35"/>
      <c r="F629" s="35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</row>
    <row r="630">
      <c r="A630" s="35"/>
      <c r="B630" s="35"/>
      <c r="C630" s="35"/>
      <c r="D630" s="35"/>
      <c r="E630" s="35"/>
      <c r="F630" s="35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</row>
    <row r="631">
      <c r="A631" s="35"/>
      <c r="B631" s="35"/>
      <c r="C631" s="35"/>
      <c r="D631" s="35"/>
      <c r="E631" s="35"/>
      <c r="F631" s="35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</row>
    <row r="632">
      <c r="A632" s="35"/>
      <c r="B632" s="35"/>
      <c r="C632" s="35"/>
      <c r="D632" s="35"/>
      <c r="E632" s="35"/>
      <c r="F632" s="35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</row>
    <row r="633">
      <c r="A633" s="35"/>
      <c r="B633" s="35"/>
      <c r="C633" s="35"/>
      <c r="D633" s="35"/>
      <c r="E633" s="35"/>
      <c r="F633" s="35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</row>
    <row r="634">
      <c r="A634" s="35"/>
      <c r="B634" s="35"/>
      <c r="C634" s="35"/>
      <c r="D634" s="35"/>
      <c r="E634" s="35"/>
      <c r="F634" s="35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</row>
    <row r="635">
      <c r="A635" s="35"/>
      <c r="B635" s="35"/>
      <c r="C635" s="35"/>
      <c r="D635" s="35"/>
      <c r="E635" s="35"/>
      <c r="F635" s="35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</row>
    <row r="636">
      <c r="A636" s="35"/>
      <c r="B636" s="35"/>
      <c r="C636" s="35"/>
      <c r="D636" s="35"/>
      <c r="E636" s="35"/>
      <c r="F636" s="35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</row>
    <row r="637">
      <c r="A637" s="35"/>
      <c r="B637" s="35"/>
      <c r="C637" s="35"/>
      <c r="D637" s="35"/>
      <c r="E637" s="35"/>
      <c r="F637" s="35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</row>
    <row r="638">
      <c r="A638" s="35"/>
      <c r="B638" s="35"/>
      <c r="C638" s="35"/>
      <c r="D638" s="35"/>
      <c r="E638" s="35"/>
      <c r="F638" s="35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</row>
    <row r="639">
      <c r="A639" s="35"/>
      <c r="B639" s="35"/>
      <c r="C639" s="35"/>
      <c r="D639" s="35"/>
      <c r="E639" s="35"/>
      <c r="F639" s="35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</row>
    <row r="640">
      <c r="A640" s="35"/>
      <c r="B640" s="35"/>
      <c r="C640" s="35"/>
      <c r="D640" s="35"/>
      <c r="E640" s="35"/>
      <c r="F640" s="35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</row>
    <row r="641">
      <c r="A641" s="35"/>
      <c r="B641" s="35"/>
      <c r="C641" s="35"/>
      <c r="D641" s="35"/>
      <c r="E641" s="35"/>
      <c r="F641" s="35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</row>
    <row r="642">
      <c r="A642" s="35"/>
      <c r="B642" s="35"/>
      <c r="C642" s="35"/>
      <c r="D642" s="35"/>
      <c r="E642" s="35"/>
      <c r="F642" s="35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</row>
    <row r="643">
      <c r="A643" s="35"/>
      <c r="B643" s="35"/>
      <c r="C643" s="35"/>
      <c r="D643" s="35"/>
      <c r="E643" s="35"/>
      <c r="F643" s="35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</row>
    <row r="644">
      <c r="A644" s="35"/>
      <c r="B644" s="35"/>
      <c r="C644" s="35"/>
      <c r="D644" s="35"/>
      <c r="E644" s="35"/>
      <c r="F644" s="35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</row>
    <row r="645">
      <c r="A645" s="35"/>
      <c r="B645" s="35"/>
      <c r="C645" s="35"/>
      <c r="D645" s="35"/>
      <c r="E645" s="35"/>
      <c r="F645" s="35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</row>
    <row r="646">
      <c r="A646" s="35"/>
      <c r="B646" s="35"/>
      <c r="C646" s="35"/>
      <c r="D646" s="35"/>
      <c r="E646" s="35"/>
      <c r="F646" s="35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</row>
    <row r="647">
      <c r="A647" s="35"/>
      <c r="B647" s="35"/>
      <c r="C647" s="35"/>
      <c r="D647" s="35"/>
      <c r="E647" s="35"/>
      <c r="F647" s="35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</row>
    <row r="648">
      <c r="A648" s="35"/>
      <c r="B648" s="35"/>
      <c r="C648" s="35"/>
      <c r="D648" s="35"/>
      <c r="E648" s="35"/>
      <c r="F648" s="35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</row>
    <row r="649">
      <c r="A649" s="35"/>
      <c r="B649" s="35"/>
      <c r="C649" s="35"/>
      <c r="D649" s="35"/>
      <c r="E649" s="35"/>
      <c r="F649" s="35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</row>
    <row r="650">
      <c r="A650" s="35"/>
      <c r="B650" s="35"/>
      <c r="C650" s="35"/>
      <c r="D650" s="35"/>
      <c r="E650" s="35"/>
      <c r="F650" s="35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</row>
    <row r="651">
      <c r="A651" s="35"/>
      <c r="B651" s="35"/>
      <c r="C651" s="35"/>
      <c r="D651" s="35"/>
      <c r="E651" s="35"/>
      <c r="F651" s="35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</row>
    <row r="652">
      <c r="A652" s="35"/>
      <c r="B652" s="35"/>
      <c r="C652" s="35"/>
      <c r="D652" s="35"/>
      <c r="E652" s="35"/>
      <c r="F652" s="35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</row>
    <row r="653">
      <c r="A653" s="35"/>
      <c r="B653" s="35"/>
      <c r="C653" s="35"/>
      <c r="D653" s="35"/>
      <c r="E653" s="35"/>
      <c r="F653" s="35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</row>
    <row r="654">
      <c r="A654" s="35"/>
      <c r="B654" s="35"/>
      <c r="C654" s="35"/>
      <c r="D654" s="35"/>
      <c r="E654" s="35"/>
      <c r="F654" s="35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</row>
    <row r="655">
      <c r="A655" s="35"/>
      <c r="B655" s="35"/>
      <c r="C655" s="35"/>
      <c r="D655" s="35"/>
      <c r="E655" s="35"/>
      <c r="F655" s="35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</row>
    <row r="656">
      <c r="A656" s="35"/>
      <c r="B656" s="35"/>
      <c r="C656" s="35"/>
      <c r="D656" s="35"/>
      <c r="E656" s="35"/>
      <c r="F656" s="35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</row>
    <row r="657">
      <c r="A657" s="35"/>
      <c r="B657" s="35"/>
      <c r="C657" s="35"/>
      <c r="D657" s="35"/>
      <c r="E657" s="35"/>
      <c r="F657" s="35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</row>
    <row r="658">
      <c r="A658" s="35"/>
      <c r="B658" s="35"/>
      <c r="C658" s="35"/>
      <c r="D658" s="35"/>
      <c r="E658" s="35"/>
      <c r="F658" s="35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</row>
    <row r="659">
      <c r="A659" s="35"/>
      <c r="B659" s="35"/>
      <c r="C659" s="35"/>
      <c r="D659" s="35"/>
      <c r="E659" s="35"/>
      <c r="F659" s="35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</row>
    <row r="660">
      <c r="A660" s="35"/>
      <c r="B660" s="35"/>
      <c r="C660" s="35"/>
      <c r="D660" s="35"/>
      <c r="E660" s="35"/>
      <c r="F660" s="35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</row>
    <row r="661">
      <c r="A661" s="35"/>
      <c r="B661" s="35"/>
      <c r="C661" s="35"/>
      <c r="D661" s="35"/>
      <c r="E661" s="35"/>
      <c r="F661" s="35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</row>
    <row r="662">
      <c r="A662" s="35"/>
      <c r="B662" s="35"/>
      <c r="C662" s="35"/>
      <c r="D662" s="35"/>
      <c r="E662" s="35"/>
      <c r="F662" s="35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</row>
    <row r="663">
      <c r="A663" s="35"/>
      <c r="B663" s="35"/>
      <c r="C663" s="35"/>
      <c r="D663" s="35"/>
      <c r="E663" s="35"/>
      <c r="F663" s="35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</row>
    <row r="664">
      <c r="A664" s="35"/>
      <c r="B664" s="35"/>
      <c r="C664" s="35"/>
      <c r="D664" s="35"/>
      <c r="E664" s="35"/>
      <c r="F664" s="35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</row>
    <row r="665">
      <c r="A665" s="35"/>
      <c r="B665" s="35"/>
      <c r="C665" s="35"/>
      <c r="D665" s="35"/>
      <c r="E665" s="35"/>
      <c r="F665" s="35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</row>
    <row r="666">
      <c r="A666" s="35"/>
      <c r="B666" s="35"/>
      <c r="C666" s="35"/>
      <c r="D666" s="35"/>
      <c r="E666" s="35"/>
      <c r="F666" s="35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</row>
    <row r="667">
      <c r="A667" s="35"/>
      <c r="B667" s="35"/>
      <c r="C667" s="35"/>
      <c r="D667" s="35"/>
      <c r="E667" s="35"/>
      <c r="F667" s="35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</row>
    <row r="668">
      <c r="A668" s="35"/>
      <c r="B668" s="35"/>
      <c r="C668" s="35"/>
      <c r="D668" s="35"/>
      <c r="E668" s="35"/>
      <c r="F668" s="35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</row>
    <row r="669">
      <c r="A669" s="35"/>
      <c r="B669" s="35"/>
      <c r="C669" s="35"/>
      <c r="D669" s="35"/>
      <c r="E669" s="35"/>
      <c r="F669" s="35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</row>
    <row r="670">
      <c r="A670" s="35"/>
      <c r="B670" s="35"/>
      <c r="C670" s="35"/>
      <c r="D670" s="35"/>
      <c r="E670" s="35"/>
      <c r="F670" s="35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</row>
    <row r="671">
      <c r="A671" s="35"/>
      <c r="B671" s="35"/>
      <c r="C671" s="35"/>
      <c r="D671" s="35"/>
      <c r="E671" s="35"/>
      <c r="F671" s="35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</row>
    <row r="672">
      <c r="A672" s="35"/>
      <c r="B672" s="35"/>
      <c r="C672" s="35"/>
      <c r="D672" s="35"/>
      <c r="E672" s="35"/>
      <c r="F672" s="35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</row>
    <row r="673">
      <c r="A673" s="35"/>
      <c r="B673" s="35"/>
      <c r="C673" s="35"/>
      <c r="D673" s="35"/>
      <c r="E673" s="35"/>
      <c r="F673" s="35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</row>
    <row r="674">
      <c r="A674" s="35"/>
      <c r="B674" s="35"/>
      <c r="C674" s="35"/>
      <c r="D674" s="35"/>
      <c r="E674" s="35"/>
      <c r="F674" s="35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</row>
    <row r="675">
      <c r="A675" s="35"/>
      <c r="B675" s="35"/>
      <c r="C675" s="35"/>
      <c r="D675" s="35"/>
      <c r="E675" s="35"/>
      <c r="F675" s="35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</row>
    <row r="676">
      <c r="A676" s="35"/>
      <c r="B676" s="35"/>
      <c r="C676" s="35"/>
      <c r="D676" s="35"/>
      <c r="E676" s="35"/>
      <c r="F676" s="35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</row>
    <row r="677">
      <c r="A677" s="35"/>
      <c r="B677" s="35"/>
      <c r="C677" s="35"/>
      <c r="D677" s="35"/>
      <c r="E677" s="35"/>
      <c r="F677" s="35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</row>
    <row r="678">
      <c r="A678" s="35"/>
      <c r="B678" s="35"/>
      <c r="C678" s="35"/>
      <c r="D678" s="35"/>
      <c r="E678" s="35"/>
      <c r="F678" s="35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</row>
    <row r="679">
      <c r="A679" s="35"/>
      <c r="B679" s="35"/>
      <c r="C679" s="35"/>
      <c r="D679" s="35"/>
      <c r="E679" s="35"/>
      <c r="F679" s="35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</row>
    <row r="680">
      <c r="A680" s="35"/>
      <c r="B680" s="35"/>
      <c r="C680" s="35"/>
      <c r="D680" s="35"/>
      <c r="E680" s="35"/>
      <c r="F680" s="35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</row>
    <row r="681">
      <c r="A681" s="35"/>
      <c r="B681" s="35"/>
      <c r="C681" s="35"/>
      <c r="D681" s="35"/>
      <c r="E681" s="35"/>
      <c r="F681" s="35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</row>
    <row r="682">
      <c r="A682" s="35"/>
      <c r="B682" s="35"/>
      <c r="C682" s="35"/>
      <c r="D682" s="35"/>
      <c r="E682" s="35"/>
      <c r="F682" s="35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</row>
    <row r="683">
      <c r="A683" s="35"/>
      <c r="B683" s="35"/>
      <c r="C683" s="35"/>
      <c r="D683" s="35"/>
      <c r="E683" s="35"/>
      <c r="F683" s="35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</row>
    <row r="684">
      <c r="A684" s="35"/>
      <c r="B684" s="35"/>
      <c r="C684" s="35"/>
      <c r="D684" s="35"/>
      <c r="E684" s="35"/>
      <c r="F684" s="35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</row>
    <row r="685">
      <c r="A685" s="35"/>
      <c r="B685" s="35"/>
      <c r="C685" s="35"/>
      <c r="D685" s="35"/>
      <c r="E685" s="35"/>
      <c r="F685" s="35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</row>
    <row r="686">
      <c r="A686" s="35"/>
      <c r="B686" s="35"/>
      <c r="C686" s="35"/>
      <c r="D686" s="35"/>
      <c r="E686" s="35"/>
      <c r="F686" s="35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</row>
    <row r="687">
      <c r="A687" s="35"/>
      <c r="B687" s="35"/>
      <c r="C687" s="35"/>
      <c r="D687" s="35"/>
      <c r="E687" s="35"/>
      <c r="F687" s="35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</row>
    <row r="688">
      <c r="A688" s="35"/>
      <c r="B688" s="35"/>
      <c r="C688" s="35"/>
      <c r="D688" s="35"/>
      <c r="E688" s="35"/>
      <c r="F688" s="35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</row>
    <row r="689">
      <c r="A689" s="35"/>
      <c r="B689" s="35"/>
      <c r="C689" s="35"/>
      <c r="D689" s="35"/>
      <c r="E689" s="35"/>
      <c r="F689" s="35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</row>
    <row r="690">
      <c r="A690" s="35"/>
      <c r="B690" s="35"/>
      <c r="C690" s="35"/>
      <c r="D690" s="35"/>
      <c r="E690" s="35"/>
      <c r="F690" s="35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</row>
    <row r="691">
      <c r="A691" s="35"/>
      <c r="B691" s="35"/>
      <c r="C691" s="35"/>
      <c r="D691" s="35"/>
      <c r="E691" s="35"/>
      <c r="F691" s="35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</row>
    <row r="692">
      <c r="A692" s="35"/>
      <c r="B692" s="35"/>
      <c r="C692" s="35"/>
      <c r="D692" s="35"/>
      <c r="E692" s="35"/>
      <c r="F692" s="35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</row>
    <row r="693">
      <c r="A693" s="35"/>
      <c r="B693" s="35"/>
      <c r="C693" s="35"/>
      <c r="D693" s="35"/>
      <c r="E693" s="35"/>
      <c r="F693" s="35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</row>
    <row r="694">
      <c r="A694" s="35"/>
      <c r="B694" s="35"/>
      <c r="C694" s="35"/>
      <c r="D694" s="35"/>
      <c r="E694" s="35"/>
      <c r="F694" s="35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</row>
    <row r="695">
      <c r="A695" s="35"/>
      <c r="B695" s="35"/>
      <c r="C695" s="35"/>
      <c r="D695" s="35"/>
      <c r="E695" s="35"/>
      <c r="F695" s="35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</row>
    <row r="696">
      <c r="A696" s="35"/>
      <c r="B696" s="35"/>
      <c r="C696" s="35"/>
      <c r="D696" s="35"/>
      <c r="E696" s="35"/>
      <c r="F696" s="35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</row>
    <row r="697">
      <c r="A697" s="35"/>
      <c r="B697" s="35"/>
      <c r="C697" s="35"/>
      <c r="D697" s="35"/>
      <c r="E697" s="35"/>
      <c r="F697" s="35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</row>
    <row r="698">
      <c r="A698" s="35"/>
      <c r="B698" s="35"/>
      <c r="C698" s="35"/>
      <c r="D698" s="35"/>
      <c r="E698" s="35"/>
      <c r="F698" s="35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</row>
    <row r="699">
      <c r="A699" s="35"/>
      <c r="B699" s="35"/>
      <c r="C699" s="35"/>
      <c r="D699" s="35"/>
      <c r="E699" s="35"/>
      <c r="F699" s="35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</row>
    <row r="700">
      <c r="A700" s="35"/>
      <c r="B700" s="35"/>
      <c r="C700" s="35"/>
      <c r="D700" s="35"/>
      <c r="E700" s="35"/>
      <c r="F700" s="35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</row>
    <row r="701">
      <c r="A701" s="35"/>
      <c r="B701" s="35"/>
      <c r="C701" s="35"/>
      <c r="D701" s="35"/>
      <c r="E701" s="35"/>
      <c r="F701" s="35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</row>
    <row r="702">
      <c r="A702" s="35"/>
      <c r="B702" s="35"/>
      <c r="C702" s="35"/>
      <c r="D702" s="35"/>
      <c r="E702" s="35"/>
      <c r="F702" s="35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</row>
    <row r="703">
      <c r="A703" s="35"/>
      <c r="B703" s="35"/>
      <c r="C703" s="35"/>
      <c r="D703" s="35"/>
      <c r="E703" s="35"/>
      <c r="F703" s="35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</row>
    <row r="704">
      <c r="A704" s="35"/>
      <c r="B704" s="35"/>
      <c r="C704" s="35"/>
      <c r="D704" s="35"/>
      <c r="E704" s="35"/>
      <c r="F704" s="35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</row>
    <row r="705">
      <c r="A705" s="35"/>
      <c r="B705" s="35"/>
      <c r="C705" s="35"/>
      <c r="D705" s="35"/>
      <c r="E705" s="35"/>
      <c r="F705" s="35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</row>
    <row r="706">
      <c r="A706" s="35"/>
      <c r="B706" s="35"/>
      <c r="C706" s="35"/>
      <c r="D706" s="35"/>
      <c r="E706" s="35"/>
      <c r="F706" s="35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</row>
    <row r="707">
      <c r="A707" s="35"/>
      <c r="B707" s="35"/>
      <c r="C707" s="35"/>
      <c r="D707" s="35"/>
      <c r="E707" s="35"/>
      <c r="F707" s="35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</row>
    <row r="708">
      <c r="A708" s="35"/>
      <c r="B708" s="35"/>
      <c r="C708" s="35"/>
      <c r="D708" s="35"/>
      <c r="E708" s="35"/>
      <c r="F708" s="35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</row>
    <row r="709">
      <c r="A709" s="35"/>
      <c r="B709" s="35"/>
      <c r="C709" s="35"/>
      <c r="D709" s="35"/>
      <c r="E709" s="35"/>
      <c r="F709" s="35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</row>
    <row r="710">
      <c r="A710" s="35"/>
      <c r="B710" s="35"/>
      <c r="C710" s="35"/>
      <c r="D710" s="35"/>
      <c r="E710" s="35"/>
      <c r="F710" s="35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</row>
    <row r="711">
      <c r="A711" s="35"/>
      <c r="B711" s="35"/>
      <c r="C711" s="35"/>
      <c r="D711" s="35"/>
      <c r="E711" s="35"/>
      <c r="F711" s="35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</row>
    <row r="712">
      <c r="A712" s="35"/>
      <c r="B712" s="35"/>
      <c r="C712" s="35"/>
      <c r="D712" s="35"/>
      <c r="E712" s="35"/>
      <c r="F712" s="35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</row>
    <row r="713">
      <c r="A713" s="35"/>
      <c r="B713" s="35"/>
      <c r="C713" s="35"/>
      <c r="D713" s="35"/>
      <c r="E713" s="35"/>
      <c r="F713" s="35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</row>
    <row r="714">
      <c r="A714" s="35"/>
      <c r="B714" s="35"/>
      <c r="C714" s="35"/>
      <c r="D714" s="35"/>
      <c r="E714" s="35"/>
      <c r="F714" s="35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</row>
    <row r="715">
      <c r="A715" s="35"/>
      <c r="B715" s="35"/>
      <c r="C715" s="35"/>
      <c r="D715" s="35"/>
      <c r="E715" s="35"/>
      <c r="F715" s="35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</row>
    <row r="716">
      <c r="A716" s="35"/>
      <c r="B716" s="35"/>
      <c r="C716" s="35"/>
      <c r="D716" s="35"/>
      <c r="E716" s="35"/>
      <c r="F716" s="35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</row>
    <row r="717">
      <c r="A717" s="35"/>
      <c r="B717" s="35"/>
      <c r="C717" s="35"/>
      <c r="D717" s="35"/>
      <c r="E717" s="35"/>
      <c r="F717" s="35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</row>
    <row r="718">
      <c r="A718" s="35"/>
      <c r="B718" s="35"/>
      <c r="C718" s="35"/>
      <c r="D718" s="35"/>
      <c r="E718" s="35"/>
      <c r="F718" s="35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</row>
    <row r="719">
      <c r="A719" s="35"/>
      <c r="B719" s="35"/>
      <c r="C719" s="35"/>
      <c r="D719" s="35"/>
      <c r="E719" s="35"/>
      <c r="F719" s="35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</row>
    <row r="720">
      <c r="A720" s="35"/>
      <c r="B720" s="35"/>
      <c r="C720" s="35"/>
      <c r="D720" s="35"/>
      <c r="E720" s="35"/>
      <c r="F720" s="35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</row>
    <row r="721">
      <c r="A721" s="35"/>
      <c r="B721" s="35"/>
      <c r="C721" s="35"/>
      <c r="D721" s="35"/>
      <c r="E721" s="35"/>
      <c r="F721" s="35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</row>
    <row r="722">
      <c r="A722" s="35"/>
      <c r="B722" s="35"/>
      <c r="C722" s="35"/>
      <c r="D722" s="35"/>
      <c r="E722" s="35"/>
      <c r="F722" s="35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</row>
    <row r="723">
      <c r="A723" s="35"/>
      <c r="B723" s="35"/>
      <c r="C723" s="35"/>
      <c r="D723" s="35"/>
      <c r="E723" s="35"/>
      <c r="F723" s="35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</row>
    <row r="724">
      <c r="A724" s="35"/>
      <c r="B724" s="35"/>
      <c r="C724" s="35"/>
      <c r="D724" s="35"/>
      <c r="E724" s="35"/>
      <c r="F724" s="35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</row>
    <row r="725">
      <c r="A725" s="35"/>
      <c r="B725" s="35"/>
      <c r="C725" s="35"/>
      <c r="D725" s="35"/>
      <c r="E725" s="35"/>
      <c r="F725" s="35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</row>
    <row r="726">
      <c r="A726" s="35"/>
      <c r="B726" s="35"/>
      <c r="C726" s="35"/>
      <c r="D726" s="35"/>
      <c r="E726" s="35"/>
      <c r="F726" s="35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</row>
    <row r="727">
      <c r="A727" s="35"/>
      <c r="B727" s="35"/>
      <c r="C727" s="35"/>
      <c r="D727" s="35"/>
      <c r="E727" s="35"/>
      <c r="F727" s="35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</row>
    <row r="728">
      <c r="A728" s="35"/>
      <c r="B728" s="35"/>
      <c r="C728" s="35"/>
      <c r="D728" s="35"/>
      <c r="E728" s="35"/>
      <c r="F728" s="35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</row>
    <row r="729">
      <c r="A729" s="35"/>
      <c r="B729" s="35"/>
      <c r="C729" s="35"/>
      <c r="D729" s="35"/>
      <c r="E729" s="35"/>
      <c r="F729" s="35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</row>
    <row r="730">
      <c r="A730" s="35"/>
      <c r="B730" s="35"/>
      <c r="C730" s="35"/>
      <c r="D730" s="35"/>
      <c r="E730" s="35"/>
      <c r="F730" s="35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</row>
    <row r="731">
      <c r="A731" s="35"/>
      <c r="B731" s="35"/>
      <c r="C731" s="35"/>
      <c r="D731" s="35"/>
      <c r="E731" s="35"/>
      <c r="F731" s="35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</row>
    <row r="732">
      <c r="A732" s="35"/>
      <c r="B732" s="35"/>
      <c r="C732" s="35"/>
      <c r="D732" s="35"/>
      <c r="E732" s="35"/>
      <c r="F732" s="35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</row>
    <row r="733">
      <c r="A733" s="35"/>
      <c r="B733" s="35"/>
      <c r="C733" s="35"/>
      <c r="D733" s="35"/>
      <c r="E733" s="35"/>
      <c r="F733" s="35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</row>
    <row r="734">
      <c r="A734" s="35"/>
      <c r="B734" s="35"/>
      <c r="C734" s="35"/>
      <c r="D734" s="35"/>
      <c r="E734" s="35"/>
      <c r="F734" s="35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</row>
    <row r="735">
      <c r="A735" s="35"/>
      <c r="B735" s="35"/>
      <c r="C735" s="35"/>
      <c r="D735" s="35"/>
      <c r="E735" s="35"/>
      <c r="F735" s="35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</row>
    <row r="736">
      <c r="A736" s="35"/>
      <c r="B736" s="35"/>
      <c r="C736" s="35"/>
      <c r="D736" s="35"/>
      <c r="E736" s="35"/>
      <c r="F736" s="35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</row>
    <row r="737">
      <c r="A737" s="35"/>
      <c r="B737" s="35"/>
      <c r="C737" s="35"/>
      <c r="D737" s="35"/>
      <c r="E737" s="35"/>
      <c r="F737" s="35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</row>
    <row r="738">
      <c r="A738" s="35"/>
      <c r="B738" s="35"/>
      <c r="C738" s="35"/>
      <c r="D738" s="35"/>
      <c r="E738" s="35"/>
      <c r="F738" s="35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</row>
    <row r="739">
      <c r="A739" s="35"/>
      <c r="B739" s="35"/>
      <c r="C739" s="35"/>
      <c r="D739" s="35"/>
      <c r="E739" s="35"/>
      <c r="F739" s="35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</row>
    <row r="740">
      <c r="A740" s="35"/>
      <c r="B740" s="35"/>
      <c r="C740" s="35"/>
      <c r="D740" s="35"/>
      <c r="E740" s="35"/>
      <c r="F740" s="35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</row>
    <row r="741">
      <c r="A741" s="35"/>
      <c r="B741" s="35"/>
      <c r="C741" s="35"/>
      <c r="D741" s="35"/>
      <c r="E741" s="35"/>
      <c r="F741" s="35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</row>
    <row r="742">
      <c r="A742" s="35"/>
      <c r="B742" s="35"/>
      <c r="C742" s="35"/>
      <c r="D742" s="35"/>
      <c r="E742" s="35"/>
      <c r="F742" s="35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</row>
    <row r="743">
      <c r="A743" s="35"/>
      <c r="B743" s="35"/>
      <c r="C743" s="35"/>
      <c r="D743" s="35"/>
      <c r="E743" s="35"/>
      <c r="F743" s="35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</row>
    <row r="744">
      <c r="A744" s="35"/>
      <c r="B744" s="35"/>
      <c r="C744" s="35"/>
      <c r="D744" s="35"/>
      <c r="E744" s="35"/>
      <c r="F744" s="35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</row>
    <row r="745">
      <c r="A745" s="35"/>
      <c r="B745" s="35"/>
      <c r="C745" s="35"/>
      <c r="D745" s="35"/>
      <c r="E745" s="35"/>
      <c r="F745" s="35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</row>
    <row r="746">
      <c r="A746" s="35"/>
      <c r="B746" s="35"/>
      <c r="C746" s="35"/>
      <c r="D746" s="35"/>
      <c r="E746" s="35"/>
      <c r="F746" s="35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</row>
    <row r="747">
      <c r="A747" s="35"/>
      <c r="B747" s="35"/>
      <c r="C747" s="35"/>
      <c r="D747" s="35"/>
      <c r="E747" s="35"/>
      <c r="F747" s="35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</row>
    <row r="748">
      <c r="A748" s="35"/>
      <c r="B748" s="35"/>
      <c r="C748" s="35"/>
      <c r="D748" s="35"/>
      <c r="E748" s="35"/>
      <c r="F748" s="35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</row>
    <row r="749">
      <c r="A749" s="35"/>
      <c r="B749" s="35"/>
      <c r="C749" s="35"/>
      <c r="D749" s="35"/>
      <c r="E749" s="35"/>
      <c r="F749" s="35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</row>
    <row r="750">
      <c r="A750" s="35"/>
      <c r="B750" s="35"/>
      <c r="C750" s="35"/>
      <c r="D750" s="35"/>
      <c r="E750" s="35"/>
      <c r="F750" s="35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</row>
    <row r="751">
      <c r="A751" s="35"/>
      <c r="B751" s="35"/>
      <c r="C751" s="35"/>
      <c r="D751" s="35"/>
      <c r="E751" s="35"/>
      <c r="F751" s="35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</row>
    <row r="752">
      <c r="A752" s="35"/>
      <c r="B752" s="35"/>
      <c r="C752" s="35"/>
      <c r="D752" s="35"/>
      <c r="E752" s="35"/>
      <c r="F752" s="35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</row>
    <row r="753">
      <c r="A753" s="35"/>
      <c r="B753" s="35"/>
      <c r="C753" s="35"/>
      <c r="D753" s="35"/>
      <c r="E753" s="35"/>
      <c r="F753" s="35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</row>
    <row r="754">
      <c r="A754" s="35"/>
      <c r="B754" s="35"/>
      <c r="C754" s="35"/>
      <c r="D754" s="35"/>
      <c r="E754" s="35"/>
      <c r="F754" s="35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</row>
    <row r="755">
      <c r="A755" s="35"/>
      <c r="B755" s="35"/>
      <c r="C755" s="35"/>
      <c r="D755" s="35"/>
      <c r="E755" s="35"/>
      <c r="F755" s="35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</row>
    <row r="756">
      <c r="A756" s="35"/>
      <c r="B756" s="35"/>
      <c r="C756" s="35"/>
      <c r="D756" s="35"/>
      <c r="E756" s="35"/>
      <c r="F756" s="35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</row>
    <row r="757">
      <c r="A757" s="35"/>
      <c r="B757" s="35"/>
      <c r="C757" s="35"/>
      <c r="D757" s="35"/>
      <c r="E757" s="35"/>
      <c r="F757" s="35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</row>
    <row r="758">
      <c r="A758" s="35"/>
      <c r="B758" s="35"/>
      <c r="C758" s="35"/>
      <c r="D758" s="35"/>
      <c r="E758" s="35"/>
      <c r="F758" s="35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</row>
    <row r="759">
      <c r="A759" s="35"/>
      <c r="B759" s="35"/>
      <c r="C759" s="35"/>
      <c r="D759" s="35"/>
      <c r="E759" s="35"/>
      <c r="F759" s="35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</row>
    <row r="760">
      <c r="A760" s="35"/>
      <c r="B760" s="35"/>
      <c r="C760" s="35"/>
      <c r="D760" s="35"/>
      <c r="E760" s="35"/>
      <c r="F760" s="35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</row>
    <row r="761">
      <c r="A761" s="35"/>
      <c r="B761" s="35"/>
      <c r="C761" s="35"/>
      <c r="D761" s="35"/>
      <c r="E761" s="35"/>
      <c r="F761" s="35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</row>
    <row r="762">
      <c r="A762" s="35"/>
      <c r="B762" s="35"/>
      <c r="C762" s="35"/>
      <c r="D762" s="35"/>
      <c r="E762" s="35"/>
      <c r="F762" s="35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</row>
    <row r="763">
      <c r="A763" s="35"/>
      <c r="B763" s="35"/>
      <c r="C763" s="35"/>
      <c r="D763" s="35"/>
      <c r="E763" s="35"/>
      <c r="F763" s="35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</row>
    <row r="764">
      <c r="A764" s="35"/>
      <c r="B764" s="35"/>
      <c r="C764" s="35"/>
      <c r="D764" s="35"/>
      <c r="E764" s="35"/>
      <c r="F764" s="35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</row>
    <row r="765">
      <c r="A765" s="35"/>
      <c r="B765" s="35"/>
      <c r="C765" s="35"/>
      <c r="D765" s="35"/>
      <c r="E765" s="35"/>
      <c r="F765" s="35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</row>
    <row r="766">
      <c r="A766" s="35"/>
      <c r="B766" s="35"/>
      <c r="C766" s="35"/>
      <c r="D766" s="35"/>
      <c r="E766" s="35"/>
      <c r="F766" s="35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</row>
    <row r="767">
      <c r="A767" s="35"/>
      <c r="B767" s="35"/>
      <c r="C767" s="35"/>
      <c r="D767" s="35"/>
      <c r="E767" s="35"/>
      <c r="F767" s="35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</row>
    <row r="768">
      <c r="A768" s="35"/>
      <c r="B768" s="35"/>
      <c r="C768" s="35"/>
      <c r="D768" s="35"/>
      <c r="E768" s="35"/>
      <c r="F768" s="35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</row>
    <row r="769">
      <c r="A769" s="35"/>
      <c r="B769" s="35"/>
      <c r="C769" s="35"/>
      <c r="D769" s="35"/>
      <c r="E769" s="35"/>
      <c r="F769" s="35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</row>
    <row r="770">
      <c r="A770" s="35"/>
      <c r="B770" s="35"/>
      <c r="C770" s="35"/>
      <c r="D770" s="35"/>
      <c r="E770" s="35"/>
      <c r="F770" s="35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</row>
    <row r="771">
      <c r="A771" s="35"/>
      <c r="B771" s="35"/>
      <c r="C771" s="35"/>
      <c r="D771" s="35"/>
      <c r="E771" s="35"/>
      <c r="F771" s="35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</row>
    <row r="772">
      <c r="A772" s="35"/>
      <c r="B772" s="35"/>
      <c r="C772" s="35"/>
      <c r="D772" s="35"/>
      <c r="E772" s="35"/>
      <c r="F772" s="35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</row>
    <row r="773">
      <c r="A773" s="35"/>
      <c r="B773" s="35"/>
      <c r="C773" s="35"/>
      <c r="D773" s="35"/>
      <c r="E773" s="35"/>
      <c r="F773" s="35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</row>
    <row r="774">
      <c r="A774" s="35"/>
      <c r="B774" s="35"/>
      <c r="C774" s="35"/>
      <c r="D774" s="35"/>
      <c r="E774" s="35"/>
      <c r="F774" s="35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</row>
    <row r="775">
      <c r="A775" s="35"/>
      <c r="B775" s="35"/>
      <c r="C775" s="35"/>
      <c r="D775" s="35"/>
      <c r="E775" s="35"/>
      <c r="F775" s="35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</row>
    <row r="776">
      <c r="A776" s="35"/>
      <c r="B776" s="35"/>
      <c r="C776" s="35"/>
      <c r="D776" s="35"/>
      <c r="E776" s="35"/>
      <c r="F776" s="35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</row>
    <row r="777">
      <c r="A777" s="35"/>
      <c r="B777" s="35"/>
      <c r="C777" s="35"/>
      <c r="D777" s="35"/>
      <c r="E777" s="35"/>
      <c r="F777" s="35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</row>
    <row r="778">
      <c r="A778" s="35"/>
      <c r="B778" s="35"/>
      <c r="C778" s="35"/>
      <c r="D778" s="35"/>
      <c r="E778" s="35"/>
      <c r="F778" s="35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</row>
    <row r="779">
      <c r="A779" s="35"/>
      <c r="B779" s="35"/>
      <c r="C779" s="35"/>
      <c r="D779" s="35"/>
      <c r="E779" s="35"/>
      <c r="F779" s="35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</row>
    <row r="780">
      <c r="A780" s="35"/>
      <c r="B780" s="35"/>
      <c r="C780" s="35"/>
      <c r="D780" s="35"/>
      <c r="E780" s="35"/>
      <c r="F780" s="35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</row>
    <row r="781">
      <c r="A781" s="35"/>
      <c r="B781" s="35"/>
      <c r="C781" s="35"/>
      <c r="D781" s="35"/>
      <c r="E781" s="35"/>
      <c r="F781" s="35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</row>
    <row r="782">
      <c r="A782" s="35"/>
      <c r="B782" s="35"/>
      <c r="C782" s="35"/>
      <c r="D782" s="35"/>
      <c r="E782" s="35"/>
      <c r="F782" s="35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</row>
    <row r="783">
      <c r="A783" s="35"/>
      <c r="B783" s="35"/>
      <c r="C783" s="35"/>
      <c r="D783" s="35"/>
      <c r="E783" s="35"/>
      <c r="F783" s="35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</row>
    <row r="784">
      <c r="A784" s="35"/>
      <c r="B784" s="35"/>
      <c r="C784" s="35"/>
      <c r="D784" s="35"/>
      <c r="E784" s="35"/>
      <c r="F784" s="35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</row>
    <row r="785">
      <c r="A785" s="35"/>
      <c r="B785" s="35"/>
      <c r="C785" s="35"/>
      <c r="D785" s="35"/>
      <c r="E785" s="35"/>
      <c r="F785" s="35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</row>
    <row r="786">
      <c r="A786" s="35"/>
      <c r="B786" s="35"/>
      <c r="C786" s="35"/>
      <c r="D786" s="35"/>
      <c r="E786" s="35"/>
      <c r="F786" s="35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</row>
    <row r="787">
      <c r="A787" s="35"/>
      <c r="B787" s="35"/>
      <c r="C787" s="35"/>
      <c r="D787" s="35"/>
      <c r="E787" s="35"/>
      <c r="F787" s="35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</row>
    <row r="788">
      <c r="A788" s="35"/>
      <c r="B788" s="35"/>
      <c r="C788" s="35"/>
      <c r="D788" s="35"/>
      <c r="E788" s="35"/>
      <c r="F788" s="35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</row>
    <row r="789">
      <c r="A789" s="35"/>
      <c r="B789" s="35"/>
      <c r="C789" s="35"/>
      <c r="D789" s="35"/>
      <c r="E789" s="35"/>
      <c r="F789" s="35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</row>
    <row r="790">
      <c r="A790" s="35"/>
      <c r="B790" s="35"/>
      <c r="C790" s="35"/>
      <c r="D790" s="35"/>
      <c r="E790" s="35"/>
      <c r="F790" s="35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</row>
    <row r="791">
      <c r="A791" s="35"/>
      <c r="B791" s="35"/>
      <c r="C791" s="35"/>
      <c r="D791" s="35"/>
      <c r="E791" s="35"/>
      <c r="F791" s="35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</row>
    <row r="792">
      <c r="A792" s="35"/>
      <c r="B792" s="35"/>
      <c r="C792" s="35"/>
      <c r="D792" s="35"/>
      <c r="E792" s="35"/>
      <c r="F792" s="35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</row>
    <row r="793">
      <c r="A793" s="35"/>
      <c r="B793" s="35"/>
      <c r="C793" s="35"/>
      <c r="D793" s="35"/>
      <c r="E793" s="35"/>
      <c r="F793" s="35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</row>
    <row r="794">
      <c r="A794" s="35"/>
      <c r="B794" s="35"/>
      <c r="C794" s="35"/>
      <c r="D794" s="35"/>
      <c r="E794" s="35"/>
      <c r="F794" s="35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</row>
    <row r="795">
      <c r="A795" s="35"/>
      <c r="B795" s="35"/>
      <c r="C795" s="35"/>
      <c r="D795" s="35"/>
      <c r="E795" s="35"/>
      <c r="F795" s="35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</row>
    <row r="796">
      <c r="A796" s="35"/>
      <c r="B796" s="35"/>
      <c r="C796" s="35"/>
      <c r="D796" s="35"/>
      <c r="E796" s="35"/>
      <c r="F796" s="35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</row>
    <row r="797">
      <c r="A797" s="35"/>
      <c r="B797" s="35"/>
      <c r="C797" s="35"/>
      <c r="D797" s="35"/>
      <c r="E797" s="35"/>
      <c r="F797" s="35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</row>
    <row r="798">
      <c r="A798" s="35"/>
      <c r="B798" s="35"/>
      <c r="C798" s="35"/>
      <c r="D798" s="35"/>
      <c r="E798" s="35"/>
      <c r="F798" s="35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</row>
    <row r="799">
      <c r="A799" s="35"/>
      <c r="B799" s="35"/>
      <c r="C799" s="35"/>
      <c r="D799" s="35"/>
      <c r="E799" s="35"/>
      <c r="F799" s="35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</row>
    <row r="800">
      <c r="A800" s="35"/>
      <c r="B800" s="35"/>
      <c r="C800" s="35"/>
      <c r="D800" s="35"/>
      <c r="E800" s="35"/>
      <c r="F800" s="35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</row>
    <row r="801">
      <c r="A801" s="35"/>
      <c r="B801" s="35"/>
      <c r="C801" s="35"/>
      <c r="D801" s="35"/>
      <c r="E801" s="35"/>
      <c r="F801" s="35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</row>
    <row r="802">
      <c r="A802" s="35"/>
      <c r="B802" s="35"/>
      <c r="C802" s="35"/>
      <c r="D802" s="35"/>
      <c r="E802" s="35"/>
      <c r="F802" s="35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</row>
    <row r="803">
      <c r="A803" s="35"/>
      <c r="B803" s="35"/>
      <c r="C803" s="35"/>
      <c r="D803" s="35"/>
      <c r="E803" s="35"/>
      <c r="F803" s="35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</row>
    <row r="804">
      <c r="A804" s="35"/>
      <c r="B804" s="35"/>
      <c r="C804" s="35"/>
      <c r="D804" s="35"/>
      <c r="E804" s="35"/>
      <c r="F804" s="35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</row>
    <row r="805">
      <c r="A805" s="35"/>
      <c r="B805" s="35"/>
      <c r="C805" s="35"/>
      <c r="D805" s="35"/>
      <c r="E805" s="35"/>
      <c r="F805" s="35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</row>
    <row r="806">
      <c r="A806" s="35"/>
      <c r="B806" s="35"/>
      <c r="C806" s="35"/>
      <c r="D806" s="35"/>
      <c r="E806" s="35"/>
      <c r="F806" s="35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</row>
    <row r="807">
      <c r="A807" s="35"/>
      <c r="B807" s="35"/>
      <c r="C807" s="35"/>
      <c r="D807" s="35"/>
      <c r="E807" s="35"/>
      <c r="F807" s="35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</row>
    <row r="808">
      <c r="A808" s="35"/>
      <c r="B808" s="35"/>
      <c r="C808" s="35"/>
      <c r="D808" s="35"/>
      <c r="E808" s="35"/>
      <c r="F808" s="35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</row>
    <row r="809">
      <c r="A809" s="35"/>
      <c r="B809" s="35"/>
      <c r="C809" s="35"/>
      <c r="D809" s="35"/>
      <c r="E809" s="35"/>
      <c r="F809" s="35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</row>
    <row r="810">
      <c r="A810" s="35"/>
      <c r="B810" s="35"/>
      <c r="C810" s="35"/>
      <c r="D810" s="35"/>
      <c r="E810" s="35"/>
      <c r="F810" s="35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</row>
    <row r="811">
      <c r="A811" s="35"/>
      <c r="B811" s="35"/>
      <c r="C811" s="35"/>
      <c r="D811" s="35"/>
      <c r="E811" s="35"/>
      <c r="F811" s="35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</row>
    <row r="812">
      <c r="A812" s="35"/>
      <c r="B812" s="35"/>
      <c r="C812" s="35"/>
      <c r="D812" s="35"/>
      <c r="E812" s="35"/>
      <c r="F812" s="35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</row>
    <row r="813">
      <c r="A813" s="35"/>
      <c r="B813" s="35"/>
      <c r="C813" s="35"/>
      <c r="D813" s="35"/>
      <c r="E813" s="35"/>
      <c r="F813" s="35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</row>
    <row r="814">
      <c r="A814" s="35"/>
      <c r="B814" s="35"/>
      <c r="C814" s="35"/>
      <c r="D814" s="35"/>
      <c r="E814" s="35"/>
      <c r="F814" s="35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</row>
    <row r="815">
      <c r="A815" s="35"/>
      <c r="B815" s="35"/>
      <c r="C815" s="35"/>
      <c r="D815" s="35"/>
      <c r="E815" s="35"/>
      <c r="F815" s="35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</row>
    <row r="816">
      <c r="A816" s="35"/>
      <c r="B816" s="35"/>
      <c r="C816" s="35"/>
      <c r="D816" s="35"/>
      <c r="E816" s="35"/>
      <c r="F816" s="35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</row>
    <row r="817">
      <c r="A817" s="35"/>
      <c r="B817" s="35"/>
      <c r="C817" s="35"/>
      <c r="D817" s="35"/>
      <c r="E817" s="35"/>
      <c r="F817" s="35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</row>
    <row r="818">
      <c r="A818" s="35"/>
      <c r="B818" s="35"/>
      <c r="C818" s="35"/>
      <c r="D818" s="35"/>
      <c r="E818" s="35"/>
      <c r="F818" s="35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</row>
    <row r="819">
      <c r="A819" s="35"/>
      <c r="B819" s="35"/>
      <c r="C819" s="35"/>
      <c r="D819" s="35"/>
      <c r="E819" s="35"/>
      <c r="F819" s="35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</row>
    <row r="820">
      <c r="A820" s="35"/>
      <c r="B820" s="35"/>
      <c r="C820" s="35"/>
      <c r="D820" s="35"/>
      <c r="E820" s="35"/>
      <c r="F820" s="35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</row>
    <row r="821">
      <c r="A821" s="35"/>
      <c r="B821" s="35"/>
      <c r="C821" s="35"/>
      <c r="D821" s="35"/>
      <c r="E821" s="35"/>
      <c r="F821" s="35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</row>
    <row r="822">
      <c r="A822" s="35"/>
      <c r="B822" s="35"/>
      <c r="C822" s="35"/>
      <c r="D822" s="35"/>
      <c r="E822" s="35"/>
      <c r="F822" s="35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</row>
    <row r="823">
      <c r="A823" s="35"/>
      <c r="B823" s="35"/>
      <c r="C823" s="35"/>
      <c r="D823" s="35"/>
      <c r="E823" s="35"/>
      <c r="F823" s="35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</row>
    <row r="824">
      <c r="A824" s="35"/>
      <c r="B824" s="35"/>
      <c r="C824" s="35"/>
      <c r="D824" s="35"/>
      <c r="E824" s="35"/>
      <c r="F824" s="35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</row>
    <row r="825">
      <c r="A825" s="35"/>
      <c r="B825" s="35"/>
      <c r="C825" s="35"/>
      <c r="D825" s="35"/>
      <c r="E825" s="35"/>
      <c r="F825" s="35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</row>
    <row r="826">
      <c r="A826" s="35"/>
      <c r="B826" s="35"/>
      <c r="C826" s="35"/>
      <c r="D826" s="35"/>
      <c r="E826" s="35"/>
      <c r="F826" s="35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</row>
    <row r="827">
      <c r="A827" s="35"/>
      <c r="B827" s="35"/>
      <c r="C827" s="35"/>
      <c r="D827" s="35"/>
      <c r="E827" s="35"/>
      <c r="F827" s="35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</row>
    <row r="828">
      <c r="A828" s="35"/>
      <c r="B828" s="35"/>
      <c r="C828" s="35"/>
      <c r="D828" s="35"/>
      <c r="E828" s="35"/>
      <c r="F828" s="35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</row>
    <row r="829">
      <c r="A829" s="35"/>
      <c r="B829" s="35"/>
      <c r="C829" s="35"/>
      <c r="D829" s="35"/>
      <c r="E829" s="35"/>
      <c r="F829" s="35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</row>
    <row r="830">
      <c r="A830" s="35"/>
      <c r="B830" s="35"/>
      <c r="C830" s="35"/>
      <c r="D830" s="35"/>
      <c r="E830" s="35"/>
      <c r="F830" s="35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</row>
    <row r="831">
      <c r="A831" s="35"/>
      <c r="B831" s="35"/>
      <c r="C831" s="35"/>
      <c r="D831" s="35"/>
      <c r="E831" s="35"/>
      <c r="F831" s="35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</row>
    <row r="832">
      <c r="A832" s="35"/>
      <c r="B832" s="35"/>
      <c r="C832" s="35"/>
      <c r="D832" s="35"/>
      <c r="E832" s="35"/>
      <c r="F832" s="35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</row>
    <row r="833">
      <c r="A833" s="35"/>
      <c r="B833" s="35"/>
      <c r="C833" s="35"/>
      <c r="D833" s="35"/>
      <c r="E833" s="35"/>
      <c r="F833" s="35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</row>
    <row r="834">
      <c r="A834" s="35"/>
      <c r="B834" s="35"/>
      <c r="C834" s="35"/>
      <c r="D834" s="35"/>
      <c r="E834" s="35"/>
      <c r="F834" s="35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</row>
    <row r="835">
      <c r="A835" s="35"/>
      <c r="B835" s="35"/>
      <c r="C835" s="35"/>
      <c r="D835" s="35"/>
      <c r="E835" s="35"/>
      <c r="F835" s="35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</row>
    <row r="836">
      <c r="A836" s="35"/>
      <c r="B836" s="35"/>
      <c r="C836" s="35"/>
      <c r="D836" s="35"/>
      <c r="E836" s="35"/>
      <c r="F836" s="35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</row>
    <row r="837">
      <c r="A837" s="35"/>
      <c r="B837" s="35"/>
      <c r="C837" s="35"/>
      <c r="D837" s="35"/>
      <c r="E837" s="35"/>
      <c r="F837" s="35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</row>
    <row r="838">
      <c r="A838" s="35"/>
      <c r="B838" s="35"/>
      <c r="C838" s="35"/>
      <c r="D838" s="35"/>
      <c r="E838" s="35"/>
      <c r="F838" s="35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</row>
    <row r="839">
      <c r="A839" s="35"/>
      <c r="B839" s="35"/>
      <c r="C839" s="35"/>
      <c r="D839" s="35"/>
      <c r="E839" s="35"/>
      <c r="F839" s="35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</row>
    <row r="840">
      <c r="A840" s="35"/>
      <c r="B840" s="35"/>
      <c r="C840" s="35"/>
      <c r="D840" s="35"/>
      <c r="E840" s="35"/>
      <c r="F840" s="35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</row>
    <row r="841">
      <c r="A841" s="35"/>
      <c r="B841" s="35"/>
      <c r="C841" s="35"/>
      <c r="D841" s="35"/>
      <c r="E841" s="35"/>
      <c r="F841" s="35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</row>
    <row r="842">
      <c r="A842" s="35"/>
      <c r="B842" s="35"/>
      <c r="C842" s="35"/>
      <c r="D842" s="35"/>
      <c r="E842" s="35"/>
      <c r="F842" s="35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</row>
    <row r="843">
      <c r="A843" s="35"/>
      <c r="B843" s="35"/>
      <c r="C843" s="35"/>
      <c r="D843" s="35"/>
      <c r="E843" s="35"/>
      <c r="F843" s="35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</row>
    <row r="844">
      <c r="A844" s="35"/>
      <c r="B844" s="35"/>
      <c r="C844" s="35"/>
      <c r="D844" s="35"/>
      <c r="E844" s="35"/>
      <c r="F844" s="35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</row>
    <row r="845">
      <c r="A845" s="35"/>
      <c r="B845" s="35"/>
      <c r="C845" s="35"/>
      <c r="D845" s="35"/>
      <c r="E845" s="35"/>
      <c r="F845" s="35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</row>
    <row r="846">
      <c r="A846" s="35"/>
      <c r="B846" s="35"/>
      <c r="C846" s="35"/>
      <c r="D846" s="35"/>
      <c r="E846" s="35"/>
      <c r="F846" s="35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</row>
    <row r="847">
      <c r="A847" s="35"/>
      <c r="B847" s="35"/>
      <c r="C847" s="35"/>
      <c r="D847" s="35"/>
      <c r="E847" s="35"/>
      <c r="F847" s="35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</row>
    <row r="848">
      <c r="A848" s="35"/>
      <c r="B848" s="35"/>
      <c r="C848" s="35"/>
      <c r="D848" s="35"/>
      <c r="E848" s="35"/>
      <c r="F848" s="35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</row>
    <row r="849">
      <c r="A849" s="35"/>
      <c r="B849" s="35"/>
      <c r="C849" s="35"/>
      <c r="D849" s="35"/>
      <c r="E849" s="35"/>
      <c r="F849" s="35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</row>
    <row r="850">
      <c r="A850" s="35"/>
      <c r="B850" s="35"/>
      <c r="C850" s="35"/>
      <c r="D850" s="35"/>
      <c r="E850" s="35"/>
      <c r="F850" s="35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</row>
    <row r="851">
      <c r="A851" s="35"/>
      <c r="B851" s="35"/>
      <c r="C851" s="35"/>
      <c r="D851" s="35"/>
      <c r="E851" s="35"/>
      <c r="F851" s="35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</row>
    <row r="852">
      <c r="A852" s="35"/>
      <c r="B852" s="35"/>
      <c r="C852" s="35"/>
      <c r="D852" s="35"/>
      <c r="E852" s="35"/>
      <c r="F852" s="35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</row>
    <row r="853">
      <c r="A853" s="35"/>
      <c r="B853" s="35"/>
      <c r="C853" s="35"/>
      <c r="D853" s="35"/>
      <c r="E853" s="35"/>
      <c r="F853" s="35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</row>
    <row r="854">
      <c r="A854" s="35"/>
      <c r="B854" s="35"/>
      <c r="C854" s="35"/>
      <c r="D854" s="35"/>
      <c r="E854" s="35"/>
      <c r="F854" s="35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</row>
    <row r="855">
      <c r="A855" s="35"/>
      <c r="B855" s="35"/>
      <c r="C855" s="35"/>
      <c r="D855" s="35"/>
      <c r="E855" s="35"/>
      <c r="F855" s="35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</row>
    <row r="856">
      <c r="A856" s="35"/>
      <c r="B856" s="35"/>
      <c r="C856" s="35"/>
      <c r="D856" s="35"/>
      <c r="E856" s="35"/>
      <c r="F856" s="35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</row>
    <row r="857">
      <c r="A857" s="35"/>
      <c r="B857" s="35"/>
      <c r="C857" s="35"/>
      <c r="D857" s="35"/>
      <c r="E857" s="35"/>
      <c r="F857" s="35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</row>
    <row r="858">
      <c r="A858" s="35"/>
      <c r="B858" s="35"/>
      <c r="C858" s="35"/>
      <c r="D858" s="35"/>
      <c r="E858" s="35"/>
      <c r="F858" s="35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</row>
    <row r="859">
      <c r="A859" s="35"/>
      <c r="B859" s="35"/>
      <c r="C859" s="35"/>
      <c r="D859" s="35"/>
      <c r="E859" s="35"/>
      <c r="F859" s="35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</row>
    <row r="860">
      <c r="A860" s="35"/>
      <c r="B860" s="35"/>
      <c r="C860" s="35"/>
      <c r="D860" s="35"/>
      <c r="E860" s="35"/>
      <c r="F860" s="35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</row>
    <row r="861">
      <c r="A861" s="35"/>
      <c r="B861" s="35"/>
      <c r="C861" s="35"/>
      <c r="D861" s="35"/>
      <c r="E861" s="35"/>
      <c r="F861" s="35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</row>
    <row r="862">
      <c r="A862" s="35"/>
      <c r="B862" s="35"/>
      <c r="C862" s="35"/>
      <c r="D862" s="35"/>
      <c r="E862" s="35"/>
      <c r="F862" s="35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</row>
    <row r="863">
      <c r="A863" s="35"/>
      <c r="B863" s="35"/>
      <c r="C863" s="35"/>
      <c r="D863" s="35"/>
      <c r="E863" s="35"/>
      <c r="F863" s="35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</row>
    <row r="864">
      <c r="A864" s="35"/>
      <c r="B864" s="35"/>
      <c r="C864" s="35"/>
      <c r="D864" s="35"/>
      <c r="E864" s="35"/>
      <c r="F864" s="35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</row>
    <row r="865">
      <c r="A865" s="35"/>
      <c r="B865" s="35"/>
      <c r="C865" s="35"/>
      <c r="D865" s="35"/>
      <c r="E865" s="35"/>
      <c r="F865" s="35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</row>
    <row r="866">
      <c r="A866" s="35"/>
      <c r="B866" s="35"/>
      <c r="C866" s="35"/>
      <c r="D866" s="35"/>
      <c r="E866" s="35"/>
      <c r="F866" s="35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</row>
    <row r="867">
      <c r="A867" s="35"/>
      <c r="B867" s="35"/>
      <c r="C867" s="35"/>
      <c r="D867" s="35"/>
      <c r="E867" s="35"/>
      <c r="F867" s="35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</row>
    <row r="868">
      <c r="A868" s="35"/>
      <c r="B868" s="35"/>
      <c r="C868" s="35"/>
      <c r="D868" s="35"/>
      <c r="E868" s="35"/>
      <c r="F868" s="35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</row>
    <row r="869">
      <c r="A869" s="35"/>
      <c r="B869" s="35"/>
      <c r="C869" s="35"/>
      <c r="D869" s="35"/>
      <c r="E869" s="35"/>
      <c r="F869" s="35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</row>
    <row r="870">
      <c r="A870" s="35"/>
      <c r="B870" s="35"/>
      <c r="C870" s="35"/>
      <c r="D870" s="35"/>
      <c r="E870" s="35"/>
      <c r="F870" s="35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</row>
    <row r="871">
      <c r="A871" s="35"/>
      <c r="B871" s="35"/>
      <c r="C871" s="35"/>
      <c r="D871" s="35"/>
      <c r="E871" s="35"/>
      <c r="F871" s="35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</row>
    <row r="872">
      <c r="A872" s="35"/>
      <c r="B872" s="35"/>
      <c r="C872" s="35"/>
      <c r="D872" s="35"/>
      <c r="E872" s="35"/>
      <c r="F872" s="35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</row>
    <row r="873">
      <c r="A873" s="35"/>
      <c r="B873" s="35"/>
      <c r="C873" s="35"/>
      <c r="D873" s="35"/>
      <c r="E873" s="35"/>
      <c r="F873" s="35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</row>
    <row r="874">
      <c r="A874" s="35"/>
      <c r="B874" s="35"/>
      <c r="C874" s="35"/>
      <c r="D874" s="35"/>
      <c r="E874" s="35"/>
      <c r="F874" s="35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</row>
    <row r="875">
      <c r="A875" s="35"/>
      <c r="B875" s="35"/>
      <c r="C875" s="35"/>
      <c r="D875" s="35"/>
      <c r="E875" s="35"/>
      <c r="F875" s="35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</row>
    <row r="876">
      <c r="A876" s="35"/>
      <c r="B876" s="35"/>
      <c r="C876" s="35"/>
      <c r="D876" s="35"/>
      <c r="E876" s="35"/>
      <c r="F876" s="35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</row>
    <row r="877">
      <c r="A877" s="35"/>
      <c r="B877" s="35"/>
      <c r="C877" s="35"/>
      <c r="D877" s="35"/>
      <c r="E877" s="35"/>
      <c r="F877" s="35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</row>
    <row r="878">
      <c r="A878" s="35"/>
      <c r="B878" s="35"/>
      <c r="C878" s="35"/>
      <c r="D878" s="35"/>
      <c r="E878" s="35"/>
      <c r="F878" s="35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</row>
    <row r="879">
      <c r="A879" s="35"/>
      <c r="B879" s="35"/>
      <c r="C879" s="35"/>
      <c r="D879" s="35"/>
      <c r="E879" s="35"/>
      <c r="F879" s="35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</row>
    <row r="880">
      <c r="A880" s="35"/>
      <c r="B880" s="35"/>
      <c r="C880" s="35"/>
      <c r="D880" s="35"/>
      <c r="E880" s="35"/>
      <c r="F880" s="35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</row>
    <row r="881">
      <c r="A881" s="35"/>
      <c r="B881" s="35"/>
      <c r="C881" s="35"/>
      <c r="D881" s="35"/>
      <c r="E881" s="35"/>
      <c r="F881" s="35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</row>
    <row r="882">
      <c r="A882" s="35"/>
      <c r="B882" s="35"/>
      <c r="C882" s="35"/>
      <c r="D882" s="35"/>
      <c r="E882" s="35"/>
      <c r="F882" s="35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</row>
    <row r="883">
      <c r="A883" s="35"/>
      <c r="B883" s="35"/>
      <c r="C883" s="35"/>
      <c r="D883" s="35"/>
      <c r="E883" s="35"/>
      <c r="F883" s="35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</row>
    <row r="884">
      <c r="A884" s="35"/>
      <c r="B884" s="35"/>
      <c r="C884" s="35"/>
      <c r="D884" s="35"/>
      <c r="E884" s="35"/>
      <c r="F884" s="35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</row>
    <row r="885">
      <c r="A885" s="35"/>
      <c r="B885" s="35"/>
      <c r="C885" s="35"/>
      <c r="D885" s="35"/>
      <c r="E885" s="35"/>
      <c r="F885" s="35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</row>
    <row r="886">
      <c r="A886" s="35"/>
      <c r="B886" s="35"/>
      <c r="C886" s="35"/>
      <c r="D886" s="35"/>
      <c r="E886" s="35"/>
      <c r="F886" s="35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</row>
    <row r="887">
      <c r="A887" s="35"/>
      <c r="B887" s="35"/>
      <c r="C887" s="35"/>
      <c r="D887" s="35"/>
      <c r="E887" s="35"/>
      <c r="F887" s="35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</row>
    <row r="888">
      <c r="A888" s="35"/>
      <c r="B888" s="35"/>
      <c r="C888" s="35"/>
      <c r="D888" s="35"/>
      <c r="E888" s="35"/>
      <c r="F888" s="35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</row>
    <row r="889">
      <c r="A889" s="35"/>
      <c r="B889" s="35"/>
      <c r="C889" s="35"/>
      <c r="D889" s="35"/>
      <c r="E889" s="35"/>
      <c r="F889" s="35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</row>
    <row r="890">
      <c r="A890" s="35"/>
      <c r="B890" s="35"/>
      <c r="C890" s="35"/>
      <c r="D890" s="35"/>
      <c r="E890" s="35"/>
      <c r="F890" s="35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</row>
    <row r="891">
      <c r="A891" s="35"/>
      <c r="B891" s="35"/>
      <c r="C891" s="35"/>
      <c r="D891" s="35"/>
      <c r="E891" s="35"/>
      <c r="F891" s="35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</row>
    <row r="892">
      <c r="A892" s="35"/>
      <c r="B892" s="35"/>
      <c r="C892" s="35"/>
      <c r="D892" s="35"/>
      <c r="E892" s="35"/>
      <c r="F892" s="35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</row>
    <row r="893">
      <c r="A893" s="35"/>
      <c r="B893" s="35"/>
      <c r="C893" s="35"/>
      <c r="D893" s="35"/>
      <c r="E893" s="35"/>
      <c r="F893" s="35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</row>
    <row r="894">
      <c r="A894" s="35"/>
      <c r="B894" s="35"/>
      <c r="C894" s="35"/>
      <c r="D894" s="35"/>
      <c r="E894" s="35"/>
      <c r="F894" s="35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</row>
    <row r="895">
      <c r="A895" s="35"/>
      <c r="B895" s="35"/>
      <c r="C895" s="35"/>
      <c r="D895" s="35"/>
      <c r="E895" s="35"/>
      <c r="F895" s="35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</row>
    <row r="896">
      <c r="A896" s="35"/>
      <c r="B896" s="35"/>
      <c r="C896" s="35"/>
      <c r="D896" s="35"/>
      <c r="E896" s="35"/>
      <c r="F896" s="35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</row>
    <row r="897">
      <c r="A897" s="35"/>
      <c r="B897" s="35"/>
      <c r="C897" s="35"/>
      <c r="D897" s="35"/>
      <c r="E897" s="35"/>
      <c r="F897" s="35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</row>
    <row r="898">
      <c r="A898" s="35"/>
      <c r="B898" s="35"/>
      <c r="C898" s="35"/>
      <c r="D898" s="35"/>
      <c r="E898" s="35"/>
      <c r="F898" s="35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</row>
    <row r="899">
      <c r="A899" s="35"/>
      <c r="B899" s="35"/>
      <c r="C899" s="35"/>
      <c r="D899" s="35"/>
      <c r="E899" s="35"/>
      <c r="F899" s="35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</row>
    <row r="900">
      <c r="A900" s="35"/>
      <c r="B900" s="35"/>
      <c r="C900" s="35"/>
      <c r="D900" s="35"/>
      <c r="E900" s="35"/>
      <c r="F900" s="35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</row>
    <row r="901">
      <c r="A901" s="35"/>
      <c r="B901" s="35"/>
      <c r="C901" s="35"/>
      <c r="D901" s="35"/>
      <c r="E901" s="35"/>
      <c r="F901" s="35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</row>
    <row r="902">
      <c r="A902" s="35"/>
      <c r="B902" s="35"/>
      <c r="C902" s="35"/>
      <c r="D902" s="35"/>
      <c r="E902" s="35"/>
      <c r="F902" s="35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</row>
    <row r="903">
      <c r="A903" s="35"/>
      <c r="B903" s="35"/>
      <c r="C903" s="35"/>
      <c r="D903" s="35"/>
      <c r="E903" s="35"/>
      <c r="F903" s="35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</row>
    <row r="904">
      <c r="A904" s="35"/>
      <c r="B904" s="35"/>
      <c r="C904" s="35"/>
      <c r="D904" s="35"/>
      <c r="E904" s="35"/>
      <c r="F904" s="35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</row>
    <row r="905">
      <c r="A905" s="35"/>
      <c r="B905" s="35"/>
      <c r="C905" s="35"/>
      <c r="D905" s="35"/>
      <c r="E905" s="35"/>
      <c r="F905" s="35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</row>
    <row r="906">
      <c r="A906" s="35"/>
      <c r="B906" s="35"/>
      <c r="C906" s="35"/>
      <c r="D906" s="35"/>
      <c r="E906" s="35"/>
      <c r="F906" s="35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</row>
    <row r="907">
      <c r="A907" s="35"/>
      <c r="B907" s="35"/>
      <c r="C907" s="35"/>
      <c r="D907" s="35"/>
      <c r="E907" s="35"/>
      <c r="F907" s="35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</row>
    <row r="908">
      <c r="A908" s="35"/>
      <c r="B908" s="35"/>
      <c r="C908" s="35"/>
      <c r="D908" s="35"/>
      <c r="E908" s="35"/>
      <c r="F908" s="35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</row>
    <row r="909">
      <c r="A909" s="35"/>
      <c r="B909" s="35"/>
      <c r="C909" s="35"/>
      <c r="D909" s="35"/>
      <c r="E909" s="35"/>
      <c r="F909" s="35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</row>
    <row r="910">
      <c r="A910" s="35"/>
      <c r="B910" s="35"/>
      <c r="C910" s="35"/>
      <c r="D910" s="35"/>
      <c r="E910" s="35"/>
      <c r="F910" s="35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</row>
    <row r="911">
      <c r="A911" s="35"/>
      <c r="B911" s="35"/>
      <c r="C911" s="35"/>
      <c r="D911" s="35"/>
      <c r="E911" s="35"/>
      <c r="F911" s="35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</row>
    <row r="912">
      <c r="A912" s="35"/>
      <c r="B912" s="35"/>
      <c r="C912" s="35"/>
      <c r="D912" s="35"/>
      <c r="E912" s="35"/>
      <c r="F912" s="35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</row>
    <row r="913">
      <c r="A913" s="35"/>
      <c r="B913" s="35"/>
      <c r="C913" s="35"/>
      <c r="D913" s="35"/>
      <c r="E913" s="35"/>
      <c r="F913" s="35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</row>
    <row r="914">
      <c r="A914" s="35"/>
      <c r="B914" s="35"/>
      <c r="C914" s="35"/>
      <c r="D914" s="35"/>
      <c r="E914" s="35"/>
      <c r="F914" s="35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</row>
    <row r="915">
      <c r="A915" s="35"/>
      <c r="B915" s="35"/>
      <c r="C915" s="35"/>
      <c r="D915" s="35"/>
      <c r="E915" s="35"/>
      <c r="F915" s="35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</row>
    <row r="916">
      <c r="A916" s="35"/>
      <c r="B916" s="35"/>
      <c r="C916" s="35"/>
      <c r="D916" s="35"/>
      <c r="E916" s="35"/>
      <c r="F916" s="35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</row>
    <row r="917">
      <c r="A917" s="35"/>
      <c r="B917" s="35"/>
      <c r="C917" s="35"/>
      <c r="D917" s="35"/>
      <c r="E917" s="35"/>
      <c r="F917" s="35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</row>
    <row r="918">
      <c r="A918" s="35"/>
      <c r="B918" s="35"/>
      <c r="C918" s="35"/>
      <c r="D918" s="35"/>
      <c r="E918" s="35"/>
      <c r="F918" s="35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</row>
    <row r="919">
      <c r="A919" s="35"/>
      <c r="B919" s="35"/>
      <c r="C919" s="35"/>
      <c r="D919" s="35"/>
      <c r="E919" s="35"/>
      <c r="F919" s="35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</row>
    <row r="920">
      <c r="A920" s="35"/>
      <c r="B920" s="35"/>
      <c r="C920" s="35"/>
      <c r="D920" s="35"/>
      <c r="E920" s="35"/>
      <c r="F920" s="3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</row>
    <row r="921">
      <c r="A921" s="35"/>
      <c r="B921" s="35"/>
      <c r="C921" s="35"/>
      <c r="D921" s="35"/>
      <c r="E921" s="35"/>
      <c r="F921" s="3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</row>
    <row r="922">
      <c r="A922" s="35"/>
      <c r="B922" s="35"/>
      <c r="C922" s="35"/>
      <c r="D922" s="35"/>
      <c r="E922" s="35"/>
      <c r="F922" s="3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</row>
    <row r="923">
      <c r="A923" s="35"/>
      <c r="B923" s="35"/>
      <c r="C923" s="35"/>
      <c r="D923" s="35"/>
      <c r="E923" s="35"/>
      <c r="F923" s="3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</row>
    <row r="924">
      <c r="A924" s="35"/>
      <c r="B924" s="35"/>
      <c r="C924" s="35"/>
      <c r="D924" s="35"/>
      <c r="E924" s="35"/>
      <c r="F924" s="3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</row>
    <row r="925">
      <c r="A925" s="35"/>
      <c r="B925" s="35"/>
      <c r="C925" s="35"/>
      <c r="D925" s="35"/>
      <c r="E925" s="35"/>
      <c r="F925" s="35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</row>
    <row r="926">
      <c r="A926" s="35"/>
      <c r="B926" s="35"/>
      <c r="C926" s="35"/>
      <c r="D926" s="35"/>
      <c r="E926" s="35"/>
      <c r="F926" s="35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</row>
    <row r="927">
      <c r="A927" s="35"/>
      <c r="B927" s="35"/>
      <c r="C927" s="35"/>
      <c r="D927" s="35"/>
      <c r="E927" s="35"/>
      <c r="F927" s="35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</row>
    <row r="928">
      <c r="A928" s="35"/>
      <c r="B928" s="35"/>
      <c r="C928" s="35"/>
      <c r="D928" s="35"/>
      <c r="E928" s="35"/>
      <c r="F928" s="35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</row>
    <row r="929">
      <c r="A929" s="35"/>
      <c r="B929" s="35"/>
      <c r="C929" s="35"/>
      <c r="D929" s="35"/>
      <c r="E929" s="35"/>
      <c r="F929" s="35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</row>
    <row r="930">
      <c r="A930" s="35"/>
      <c r="B930" s="35"/>
      <c r="C930" s="35"/>
      <c r="D930" s="35"/>
      <c r="E930" s="35"/>
      <c r="F930" s="35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</row>
    <row r="931">
      <c r="A931" s="35"/>
      <c r="B931" s="35"/>
      <c r="C931" s="35"/>
      <c r="D931" s="35"/>
      <c r="E931" s="35"/>
      <c r="F931" s="35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</row>
    <row r="932">
      <c r="A932" s="35"/>
      <c r="B932" s="35"/>
      <c r="C932" s="35"/>
      <c r="D932" s="35"/>
      <c r="E932" s="35"/>
      <c r="F932" s="35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</row>
    <row r="933">
      <c r="A933" s="35"/>
      <c r="B933" s="35"/>
      <c r="C933" s="35"/>
      <c r="D933" s="35"/>
      <c r="E933" s="35"/>
      <c r="F933" s="35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</row>
    <row r="934">
      <c r="A934" s="35"/>
      <c r="B934" s="35"/>
      <c r="C934" s="35"/>
      <c r="D934" s="35"/>
      <c r="E934" s="35"/>
      <c r="F934" s="35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</row>
    <row r="935">
      <c r="A935" s="35"/>
      <c r="B935" s="35"/>
      <c r="C935" s="35"/>
      <c r="D935" s="35"/>
      <c r="E935" s="35"/>
      <c r="F935" s="35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</row>
    <row r="936">
      <c r="A936" s="35"/>
      <c r="B936" s="35"/>
      <c r="C936" s="35"/>
      <c r="D936" s="35"/>
      <c r="E936" s="35"/>
      <c r="F936" s="35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</row>
    <row r="937">
      <c r="A937" s="35"/>
      <c r="B937" s="35"/>
      <c r="C937" s="35"/>
      <c r="D937" s="35"/>
      <c r="E937" s="35"/>
      <c r="F937" s="35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</row>
    <row r="938">
      <c r="A938" s="35"/>
      <c r="B938" s="35"/>
      <c r="C938" s="35"/>
      <c r="D938" s="35"/>
      <c r="E938" s="35"/>
      <c r="F938" s="35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</row>
    <row r="939">
      <c r="A939" s="35"/>
      <c r="B939" s="35"/>
      <c r="C939" s="35"/>
      <c r="D939" s="35"/>
      <c r="E939" s="35"/>
      <c r="F939" s="35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</row>
    <row r="940">
      <c r="A940" s="35"/>
      <c r="B940" s="35"/>
      <c r="C940" s="35"/>
      <c r="D940" s="35"/>
      <c r="E940" s="35"/>
      <c r="F940" s="35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</row>
    <row r="941">
      <c r="A941" s="35"/>
      <c r="B941" s="35"/>
      <c r="C941" s="35"/>
      <c r="D941" s="35"/>
      <c r="E941" s="35"/>
      <c r="F941" s="35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</row>
    <row r="942">
      <c r="A942" s="35"/>
      <c r="B942" s="35"/>
      <c r="C942" s="35"/>
      <c r="D942" s="35"/>
      <c r="E942" s="35"/>
      <c r="F942" s="35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</row>
    <row r="943">
      <c r="A943" s="35"/>
      <c r="B943" s="35"/>
      <c r="C943" s="35"/>
      <c r="D943" s="35"/>
      <c r="E943" s="35"/>
      <c r="F943" s="35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</row>
    <row r="944">
      <c r="A944" s="35"/>
      <c r="B944" s="35"/>
      <c r="C944" s="35"/>
      <c r="D944" s="35"/>
      <c r="E944" s="35"/>
      <c r="F944" s="35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</row>
    <row r="945">
      <c r="A945" s="35"/>
      <c r="B945" s="35"/>
      <c r="C945" s="35"/>
      <c r="D945" s="35"/>
      <c r="E945" s="35"/>
      <c r="F945" s="35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</row>
    <row r="946">
      <c r="A946" s="35"/>
      <c r="B946" s="35"/>
      <c r="C946" s="35"/>
      <c r="D946" s="35"/>
      <c r="E946" s="35"/>
      <c r="F946" s="35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</row>
    <row r="947">
      <c r="A947" s="35"/>
      <c r="B947" s="35"/>
      <c r="C947" s="35"/>
      <c r="D947" s="35"/>
      <c r="E947" s="35"/>
      <c r="F947" s="35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</row>
    <row r="948">
      <c r="A948" s="35"/>
      <c r="B948" s="35"/>
      <c r="C948" s="35"/>
      <c r="D948" s="35"/>
      <c r="E948" s="35"/>
      <c r="F948" s="35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</row>
    <row r="949">
      <c r="A949" s="35"/>
      <c r="B949" s="35"/>
      <c r="C949" s="35"/>
      <c r="D949" s="35"/>
      <c r="E949" s="35"/>
      <c r="F949" s="35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</row>
    <row r="950">
      <c r="A950" s="35"/>
      <c r="B950" s="35"/>
      <c r="C950" s="35"/>
      <c r="D950" s="35"/>
      <c r="E950" s="35"/>
      <c r="F950" s="35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</row>
    <row r="951">
      <c r="A951" s="35"/>
      <c r="B951" s="35"/>
      <c r="C951" s="35"/>
      <c r="D951" s="35"/>
      <c r="E951" s="35"/>
      <c r="F951" s="35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</row>
    <row r="952">
      <c r="A952" s="35"/>
      <c r="B952" s="35"/>
      <c r="C952" s="35"/>
      <c r="D952" s="35"/>
      <c r="E952" s="35"/>
      <c r="F952" s="35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</row>
    <row r="953">
      <c r="A953" s="35"/>
      <c r="B953" s="35"/>
      <c r="C953" s="35"/>
      <c r="D953" s="35"/>
      <c r="E953" s="35"/>
      <c r="F953" s="35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</row>
    <row r="954">
      <c r="A954" s="35"/>
      <c r="B954" s="35"/>
      <c r="C954" s="35"/>
      <c r="D954" s="35"/>
      <c r="E954" s="35"/>
      <c r="F954" s="35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</row>
    <row r="955">
      <c r="A955" s="35"/>
      <c r="B955" s="35"/>
      <c r="C955" s="35"/>
      <c r="D955" s="35"/>
      <c r="E955" s="35"/>
      <c r="F955" s="35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</row>
    <row r="956">
      <c r="A956" s="35"/>
      <c r="B956" s="35"/>
      <c r="C956" s="35"/>
      <c r="D956" s="35"/>
      <c r="E956" s="35"/>
      <c r="F956" s="35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</row>
    <row r="957">
      <c r="A957" s="35"/>
      <c r="B957" s="35"/>
      <c r="C957" s="35"/>
      <c r="D957" s="35"/>
      <c r="E957" s="35"/>
      <c r="F957" s="35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</row>
    <row r="958">
      <c r="A958" s="35"/>
      <c r="B958" s="35"/>
      <c r="C958" s="35"/>
      <c r="D958" s="35"/>
      <c r="E958" s="35"/>
      <c r="F958" s="35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</row>
    <row r="959">
      <c r="A959" s="35"/>
      <c r="B959" s="35"/>
      <c r="C959" s="35"/>
      <c r="D959" s="35"/>
      <c r="E959" s="35"/>
      <c r="F959" s="35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</row>
    <row r="960">
      <c r="A960" s="35"/>
      <c r="B960" s="35"/>
      <c r="C960" s="35"/>
      <c r="D960" s="35"/>
      <c r="E960" s="35"/>
      <c r="F960" s="35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</row>
    <row r="961">
      <c r="A961" s="35"/>
      <c r="B961" s="35"/>
      <c r="C961" s="35"/>
      <c r="D961" s="35"/>
      <c r="E961" s="35"/>
      <c r="F961" s="35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</row>
    <row r="962">
      <c r="A962" s="35"/>
      <c r="B962" s="35"/>
      <c r="C962" s="35"/>
      <c r="D962" s="35"/>
      <c r="E962" s="35"/>
      <c r="F962" s="35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</row>
    <row r="963">
      <c r="A963" s="35"/>
      <c r="B963" s="35"/>
      <c r="C963" s="35"/>
      <c r="D963" s="35"/>
      <c r="E963" s="35"/>
      <c r="F963" s="35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</row>
    <row r="964">
      <c r="A964" s="35"/>
      <c r="B964" s="35"/>
      <c r="C964" s="35"/>
      <c r="D964" s="35"/>
      <c r="E964" s="35"/>
      <c r="F964" s="35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</row>
    <row r="965">
      <c r="A965" s="35"/>
      <c r="B965" s="35"/>
      <c r="C965" s="35"/>
      <c r="D965" s="35"/>
      <c r="E965" s="35"/>
      <c r="F965" s="35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</row>
    <row r="966">
      <c r="A966" s="35"/>
      <c r="B966" s="35"/>
      <c r="C966" s="35"/>
      <c r="D966" s="35"/>
      <c r="E966" s="35"/>
      <c r="F966" s="35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</row>
    <row r="967">
      <c r="A967" s="35"/>
      <c r="B967" s="35"/>
      <c r="C967" s="35"/>
      <c r="D967" s="35"/>
      <c r="E967" s="35"/>
      <c r="F967" s="35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</row>
    <row r="968">
      <c r="A968" s="35"/>
      <c r="B968" s="35"/>
      <c r="C968" s="35"/>
      <c r="D968" s="35"/>
      <c r="E968" s="35"/>
      <c r="F968" s="35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</row>
    <row r="969">
      <c r="A969" s="35"/>
      <c r="B969" s="35"/>
      <c r="C969" s="35"/>
      <c r="D969" s="35"/>
      <c r="E969" s="35"/>
      <c r="F969" s="35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</row>
    <row r="970">
      <c r="A970" s="35"/>
      <c r="B970" s="35"/>
      <c r="C970" s="35"/>
      <c r="D970" s="35"/>
      <c r="E970" s="35"/>
      <c r="F970" s="35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</row>
    <row r="971">
      <c r="A971" s="35"/>
      <c r="B971" s="35"/>
      <c r="C971" s="35"/>
      <c r="D971" s="35"/>
      <c r="E971" s="35"/>
      <c r="F971" s="35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</row>
    <row r="972">
      <c r="A972" s="35"/>
      <c r="B972" s="35"/>
      <c r="C972" s="35"/>
      <c r="D972" s="35"/>
      <c r="E972" s="35"/>
      <c r="F972" s="35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</row>
    <row r="973">
      <c r="A973" s="35"/>
      <c r="B973" s="35"/>
      <c r="C973" s="35"/>
      <c r="D973" s="35"/>
      <c r="E973" s="35"/>
      <c r="F973" s="35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</row>
    <row r="974">
      <c r="A974" s="35"/>
      <c r="B974" s="35"/>
      <c r="C974" s="35"/>
      <c r="D974" s="35"/>
      <c r="E974" s="35"/>
      <c r="F974" s="35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</row>
    <row r="975">
      <c r="A975" s="35"/>
      <c r="B975" s="35"/>
      <c r="C975" s="35"/>
      <c r="D975" s="35"/>
      <c r="E975" s="35"/>
      <c r="F975" s="35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</row>
    <row r="976">
      <c r="A976" s="35"/>
      <c r="B976" s="35"/>
      <c r="C976" s="35"/>
      <c r="D976" s="35"/>
      <c r="E976" s="35"/>
      <c r="F976" s="35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</row>
    <row r="977">
      <c r="A977" s="35"/>
      <c r="B977" s="35"/>
      <c r="C977" s="35"/>
      <c r="D977" s="35"/>
      <c r="E977" s="35"/>
      <c r="F977" s="35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</row>
    <row r="978">
      <c r="A978" s="35"/>
      <c r="B978" s="35"/>
      <c r="C978" s="35"/>
      <c r="D978" s="35"/>
      <c r="E978" s="35"/>
      <c r="F978" s="35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</row>
    <row r="979">
      <c r="A979" s="35"/>
      <c r="B979" s="35"/>
      <c r="C979" s="35"/>
      <c r="D979" s="35"/>
      <c r="E979" s="35"/>
      <c r="F979" s="35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</row>
    <row r="980">
      <c r="A980" s="35"/>
      <c r="B980" s="35"/>
      <c r="C980" s="35"/>
      <c r="D980" s="35"/>
      <c r="E980" s="35"/>
      <c r="F980" s="35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</row>
    <row r="981">
      <c r="A981" s="35"/>
      <c r="B981" s="35"/>
      <c r="C981" s="35"/>
      <c r="D981" s="35"/>
      <c r="E981" s="35"/>
      <c r="F981" s="35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</row>
    <row r="982">
      <c r="A982" s="35"/>
      <c r="B982" s="35"/>
      <c r="C982" s="35"/>
      <c r="D982" s="35"/>
      <c r="E982" s="35"/>
      <c r="F982" s="35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</row>
    <row r="983">
      <c r="A983" s="35"/>
      <c r="B983" s="35"/>
      <c r="C983" s="35"/>
      <c r="D983" s="35"/>
      <c r="E983" s="35"/>
      <c r="F983" s="35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</row>
    <row r="984">
      <c r="A984" s="35"/>
      <c r="B984" s="35"/>
      <c r="C984" s="35"/>
      <c r="D984" s="35"/>
      <c r="E984" s="35"/>
      <c r="F984" s="35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</row>
    <row r="985">
      <c r="A985" s="35"/>
      <c r="B985" s="35"/>
      <c r="C985" s="35"/>
      <c r="D985" s="35"/>
      <c r="E985" s="35"/>
      <c r="F985" s="35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</row>
    <row r="986">
      <c r="A986" s="35"/>
      <c r="B986" s="35"/>
      <c r="C986" s="35"/>
      <c r="D986" s="35"/>
      <c r="E986" s="35"/>
      <c r="F986" s="35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</row>
    <row r="987">
      <c r="A987" s="35"/>
      <c r="B987" s="35"/>
      <c r="C987" s="35"/>
      <c r="D987" s="35"/>
      <c r="E987" s="35"/>
      <c r="F987" s="35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</row>
    <row r="988">
      <c r="A988" s="35"/>
      <c r="B988" s="35"/>
      <c r="C988" s="35"/>
      <c r="D988" s="35"/>
      <c r="E988" s="35"/>
      <c r="F988" s="35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</row>
    <row r="989">
      <c r="A989" s="35"/>
      <c r="B989" s="35"/>
      <c r="C989" s="35"/>
      <c r="D989" s="35"/>
      <c r="E989" s="35"/>
      <c r="F989" s="35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</row>
    <row r="990">
      <c r="A990" s="35"/>
      <c r="B990" s="35"/>
      <c r="C990" s="35"/>
      <c r="D990" s="35"/>
      <c r="E990" s="35"/>
      <c r="F990" s="35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</row>
    <row r="991">
      <c r="A991" s="35"/>
      <c r="B991" s="35"/>
      <c r="C991" s="35"/>
      <c r="D991" s="35"/>
      <c r="E991" s="35"/>
      <c r="F991" s="35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</row>
    <row r="992">
      <c r="A992" s="35"/>
      <c r="B992" s="35"/>
      <c r="C992" s="35"/>
      <c r="D992" s="35"/>
      <c r="E992" s="35"/>
      <c r="F992" s="35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</row>
    <row r="993">
      <c r="A993" s="35"/>
      <c r="B993" s="35"/>
      <c r="C993" s="35"/>
      <c r="D993" s="35"/>
      <c r="E993" s="35"/>
      <c r="F993" s="35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</row>
    <row r="994">
      <c r="A994" s="35"/>
      <c r="B994" s="35"/>
      <c r="C994" s="35"/>
      <c r="D994" s="35"/>
      <c r="E994" s="35"/>
      <c r="F994" s="35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</row>
    <row r="995">
      <c r="A995" s="35"/>
      <c r="B995" s="35"/>
      <c r="C995" s="35"/>
      <c r="D995" s="35"/>
      <c r="E995" s="35"/>
      <c r="F995" s="35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</row>
    <row r="996">
      <c r="A996" s="35"/>
      <c r="B996" s="35"/>
      <c r="C996" s="35"/>
      <c r="D996" s="35"/>
      <c r="E996" s="35"/>
      <c r="F996" s="35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</row>
    <row r="997">
      <c r="A997" s="35"/>
      <c r="B997" s="35"/>
      <c r="C997" s="35"/>
      <c r="D997" s="35"/>
      <c r="E997" s="35"/>
      <c r="F997" s="35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</row>
    <row r="998">
      <c r="A998" s="35"/>
      <c r="B998" s="35"/>
      <c r="C998" s="35"/>
      <c r="D998" s="35"/>
      <c r="E998" s="35"/>
      <c r="F998" s="35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</row>
    <row r="999">
      <c r="A999" s="35"/>
      <c r="B999" s="35"/>
      <c r="C999" s="35"/>
      <c r="D999" s="35"/>
      <c r="E999" s="35"/>
      <c r="F999" s="35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</row>
    <row r="1000">
      <c r="A1000" s="35"/>
      <c r="B1000" s="35"/>
      <c r="C1000" s="35"/>
      <c r="D1000" s="35"/>
      <c r="E1000" s="35"/>
      <c r="F1000" s="35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</row>
    <row r="1001">
      <c r="A1001" s="35"/>
      <c r="B1001" s="35"/>
      <c r="C1001" s="35"/>
      <c r="D1001" s="35"/>
      <c r="E1001" s="35"/>
      <c r="F1001" s="35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</row>
    <row r="1002">
      <c r="A1002" s="35"/>
      <c r="B1002" s="35"/>
      <c r="C1002" s="35"/>
      <c r="D1002" s="35"/>
      <c r="E1002" s="35"/>
      <c r="F1002" s="35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</row>
    <row r="1003">
      <c r="A1003" s="35"/>
      <c r="B1003" s="35"/>
      <c r="C1003" s="35"/>
      <c r="D1003" s="35"/>
      <c r="E1003" s="35"/>
      <c r="F1003" s="35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</row>
    <row r="1004">
      <c r="A1004" s="35"/>
      <c r="B1004" s="35"/>
      <c r="C1004" s="35"/>
      <c r="D1004" s="35"/>
      <c r="E1004" s="35"/>
      <c r="F1004" s="35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</row>
    <row r="1005">
      <c r="A1005" s="35"/>
      <c r="B1005" s="35"/>
      <c r="C1005" s="35"/>
      <c r="D1005" s="35"/>
      <c r="E1005" s="35"/>
      <c r="F1005" s="35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</row>
    <row r="1006">
      <c r="A1006" s="35"/>
      <c r="B1006" s="35"/>
      <c r="C1006" s="35"/>
      <c r="D1006" s="35"/>
      <c r="E1006" s="35"/>
      <c r="F1006" s="35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</row>
    <row r="1007">
      <c r="A1007" s="35"/>
      <c r="B1007" s="35"/>
      <c r="C1007" s="35"/>
      <c r="D1007" s="35"/>
      <c r="E1007" s="35"/>
      <c r="F1007" s="35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</row>
    <row r="1008">
      <c r="A1008" s="35"/>
      <c r="B1008" s="35"/>
      <c r="C1008" s="35"/>
      <c r="D1008" s="35"/>
      <c r="E1008" s="35"/>
      <c r="F1008" s="35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</row>
    <row r="1009">
      <c r="A1009" s="35"/>
      <c r="B1009" s="35"/>
      <c r="C1009" s="35"/>
      <c r="D1009" s="35"/>
      <c r="E1009" s="35"/>
      <c r="F1009" s="35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</row>
    <row r="1010">
      <c r="A1010" s="35"/>
      <c r="B1010" s="35"/>
      <c r="C1010" s="35"/>
      <c r="D1010" s="35"/>
      <c r="E1010" s="35"/>
      <c r="F1010" s="35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</row>
    <row r="1011">
      <c r="A1011" s="35"/>
      <c r="B1011" s="35"/>
      <c r="C1011" s="35"/>
      <c r="D1011" s="35"/>
      <c r="E1011" s="35"/>
      <c r="F1011" s="35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</row>
    <row r="1012">
      <c r="A1012" s="35"/>
      <c r="B1012" s="35"/>
      <c r="C1012" s="35"/>
      <c r="D1012" s="35"/>
      <c r="E1012" s="35"/>
      <c r="F1012" s="35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</row>
    <row r="1013">
      <c r="A1013" s="35"/>
      <c r="B1013" s="35"/>
      <c r="C1013" s="35"/>
      <c r="D1013" s="35"/>
      <c r="E1013" s="35"/>
      <c r="F1013" s="35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</row>
    <row r="1014">
      <c r="A1014" s="35"/>
      <c r="B1014" s="35"/>
      <c r="C1014" s="35"/>
      <c r="D1014" s="35"/>
      <c r="E1014" s="35"/>
      <c r="F1014" s="35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</row>
    <row r="1015">
      <c r="A1015" s="35"/>
      <c r="B1015" s="35"/>
      <c r="C1015" s="35"/>
      <c r="D1015" s="35"/>
      <c r="E1015" s="35"/>
      <c r="F1015" s="35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</row>
    <row r="1016">
      <c r="A1016" s="35"/>
      <c r="B1016" s="35"/>
      <c r="C1016" s="35"/>
      <c r="D1016" s="35"/>
      <c r="E1016" s="35"/>
      <c r="F1016" s="35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</row>
    <row r="1017">
      <c r="A1017" s="35"/>
      <c r="B1017" s="35"/>
      <c r="C1017" s="35"/>
      <c r="D1017" s="35"/>
      <c r="E1017" s="35"/>
      <c r="F1017" s="35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</row>
    <row r="1018">
      <c r="A1018" s="35"/>
      <c r="B1018" s="35"/>
      <c r="C1018" s="35"/>
      <c r="D1018" s="35"/>
      <c r="E1018" s="35"/>
      <c r="F1018" s="35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</row>
    <row r="1019">
      <c r="A1019" s="35"/>
      <c r="B1019" s="35"/>
      <c r="C1019" s="35"/>
      <c r="D1019" s="35"/>
      <c r="E1019" s="35"/>
      <c r="F1019" s="35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</row>
    <row r="1020">
      <c r="A1020" s="35"/>
      <c r="B1020" s="35"/>
      <c r="C1020" s="35"/>
      <c r="D1020" s="35"/>
      <c r="E1020" s="35"/>
      <c r="F1020" s="35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</row>
    <row r="1021">
      <c r="A1021" s="35"/>
      <c r="B1021" s="35"/>
      <c r="C1021" s="35"/>
      <c r="D1021" s="35"/>
      <c r="E1021" s="35"/>
      <c r="F1021" s="35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</row>
    <row r="1022">
      <c r="A1022" s="35"/>
      <c r="B1022" s="35"/>
      <c r="C1022" s="35"/>
      <c r="D1022" s="35"/>
      <c r="E1022" s="35"/>
      <c r="F1022" s="35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</row>
    <row r="1023">
      <c r="A1023" s="35"/>
      <c r="B1023" s="35"/>
      <c r="C1023" s="35"/>
      <c r="D1023" s="35"/>
      <c r="E1023" s="35"/>
      <c r="F1023" s="35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</row>
    <row r="1024">
      <c r="A1024" s="35"/>
      <c r="B1024" s="35"/>
      <c r="C1024" s="35"/>
      <c r="D1024" s="35"/>
      <c r="E1024" s="35"/>
      <c r="F1024" s="35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</row>
    <row r="1025">
      <c r="A1025" s="35"/>
      <c r="B1025" s="35"/>
      <c r="C1025" s="35"/>
      <c r="D1025" s="35"/>
      <c r="E1025" s="35"/>
      <c r="F1025" s="35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</row>
    <row r="1026">
      <c r="A1026" s="35"/>
      <c r="B1026" s="35"/>
      <c r="C1026" s="35"/>
      <c r="D1026" s="35"/>
      <c r="E1026" s="35"/>
      <c r="F1026" s="35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</row>
    <row r="1027">
      <c r="A1027" s="35"/>
      <c r="B1027" s="35"/>
      <c r="C1027" s="35"/>
      <c r="D1027" s="35"/>
      <c r="E1027" s="35"/>
      <c r="F1027" s="35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</row>
    <row r="1028">
      <c r="A1028" s="35"/>
      <c r="B1028" s="35"/>
      <c r="C1028" s="35"/>
      <c r="D1028" s="35"/>
      <c r="E1028" s="35"/>
      <c r="F1028" s="35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</row>
    <row r="1029">
      <c r="A1029" s="35"/>
      <c r="B1029" s="35"/>
      <c r="C1029" s="35"/>
      <c r="D1029" s="35"/>
      <c r="E1029" s="35"/>
      <c r="F1029" s="35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</row>
    <row r="1030">
      <c r="A1030" s="35"/>
      <c r="B1030" s="35"/>
      <c r="C1030" s="35"/>
      <c r="D1030" s="35"/>
      <c r="E1030" s="35"/>
      <c r="F1030" s="35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</row>
    <row r="1031">
      <c r="A1031" s="35"/>
      <c r="B1031" s="35"/>
      <c r="C1031" s="35"/>
      <c r="D1031" s="35"/>
      <c r="E1031" s="35"/>
      <c r="F1031" s="35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</row>
    <row r="1032">
      <c r="A1032" s="35"/>
      <c r="B1032" s="35"/>
      <c r="C1032" s="35"/>
      <c r="D1032" s="35"/>
      <c r="E1032" s="35"/>
      <c r="F1032" s="35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</row>
    <row r="1033">
      <c r="A1033" s="35"/>
      <c r="B1033" s="35"/>
      <c r="C1033" s="35"/>
      <c r="D1033" s="35"/>
      <c r="E1033" s="35"/>
      <c r="F1033" s="35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</row>
    <row r="1034">
      <c r="A1034" s="35"/>
      <c r="B1034" s="35"/>
      <c r="C1034" s="35"/>
      <c r="D1034" s="35"/>
      <c r="E1034" s="35"/>
      <c r="F1034" s="35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</row>
    <row r="1035">
      <c r="A1035" s="35"/>
      <c r="B1035" s="35"/>
      <c r="C1035" s="35"/>
      <c r="D1035" s="35"/>
      <c r="E1035" s="35"/>
      <c r="F1035" s="35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</row>
    <row r="1036">
      <c r="A1036" s="35"/>
      <c r="B1036" s="35"/>
      <c r="C1036" s="35"/>
      <c r="D1036" s="35"/>
      <c r="E1036" s="35"/>
      <c r="F1036" s="35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</row>
    <row r="1037">
      <c r="A1037" s="35"/>
      <c r="B1037" s="35"/>
      <c r="C1037" s="35"/>
      <c r="D1037" s="35"/>
      <c r="E1037" s="35"/>
      <c r="F1037" s="35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</row>
    <row r="1038">
      <c r="A1038" s="35"/>
      <c r="B1038" s="35"/>
      <c r="C1038" s="35"/>
      <c r="D1038" s="35"/>
      <c r="E1038" s="35"/>
      <c r="F1038" s="35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</row>
    <row r="1039">
      <c r="A1039" s="35"/>
      <c r="B1039" s="35"/>
      <c r="C1039" s="35"/>
      <c r="D1039" s="35"/>
      <c r="E1039" s="35"/>
      <c r="F1039" s="35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</row>
    <row r="1040">
      <c r="A1040" s="35"/>
      <c r="B1040" s="35"/>
      <c r="C1040" s="35"/>
      <c r="D1040" s="35"/>
      <c r="E1040" s="35"/>
      <c r="F1040" s="35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</row>
    <row r="1041">
      <c r="A1041" s="35"/>
      <c r="B1041" s="35"/>
      <c r="C1041" s="35"/>
      <c r="D1041" s="35"/>
      <c r="E1041" s="35"/>
      <c r="F1041" s="35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</row>
    <row r="1042">
      <c r="A1042" s="35"/>
      <c r="B1042" s="35"/>
      <c r="C1042" s="35"/>
      <c r="D1042" s="35"/>
      <c r="E1042" s="35"/>
      <c r="F1042" s="35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</row>
    <row r="1043">
      <c r="A1043" s="35"/>
      <c r="B1043" s="35"/>
      <c r="C1043" s="35"/>
      <c r="D1043" s="35"/>
      <c r="E1043" s="35"/>
      <c r="F1043" s="35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</row>
    <row r="1044">
      <c r="A1044" s="35"/>
      <c r="B1044" s="35"/>
      <c r="C1044" s="35"/>
      <c r="D1044" s="35"/>
      <c r="E1044" s="35"/>
      <c r="F1044" s="35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</row>
    <row r="1045">
      <c r="A1045" s="35"/>
      <c r="B1045" s="35"/>
      <c r="C1045" s="35"/>
      <c r="D1045" s="35"/>
      <c r="E1045" s="35"/>
      <c r="F1045" s="35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</row>
    <row r="1046">
      <c r="A1046" s="35"/>
      <c r="B1046" s="35"/>
      <c r="C1046" s="35"/>
      <c r="D1046" s="35"/>
      <c r="E1046" s="35"/>
      <c r="F1046" s="35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</row>
    <row r="1047">
      <c r="A1047" s="35"/>
      <c r="B1047" s="35"/>
      <c r="C1047" s="35"/>
      <c r="D1047" s="35"/>
      <c r="E1047" s="35"/>
      <c r="F1047" s="35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</row>
    <row r="1048">
      <c r="A1048" s="35"/>
      <c r="B1048" s="35"/>
      <c r="C1048" s="35"/>
      <c r="D1048" s="35"/>
      <c r="E1048" s="35"/>
      <c r="F1048" s="35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</row>
    <row r="1049">
      <c r="A1049" s="35"/>
      <c r="B1049" s="35"/>
      <c r="C1049" s="35"/>
      <c r="D1049" s="35"/>
      <c r="E1049" s="35"/>
      <c r="F1049" s="35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</row>
    <row r="1050">
      <c r="A1050" s="35"/>
      <c r="B1050" s="35"/>
      <c r="C1050" s="35"/>
      <c r="D1050" s="35"/>
      <c r="E1050" s="35"/>
      <c r="F1050" s="35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</row>
    <row r="1051">
      <c r="A1051" s="35"/>
      <c r="B1051" s="35"/>
      <c r="C1051" s="35"/>
      <c r="D1051" s="35"/>
      <c r="E1051" s="35"/>
      <c r="F1051" s="35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</row>
    <row r="1052">
      <c r="A1052" s="35"/>
      <c r="B1052" s="35"/>
      <c r="C1052" s="35"/>
      <c r="D1052" s="35"/>
      <c r="E1052" s="35"/>
      <c r="F1052" s="35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</row>
    <row r="1053">
      <c r="A1053" s="35"/>
      <c r="B1053" s="35"/>
      <c r="C1053" s="35"/>
      <c r="D1053" s="35"/>
      <c r="E1053" s="35"/>
      <c r="F1053" s="35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</row>
    <row r="1054">
      <c r="A1054" s="35"/>
      <c r="B1054" s="35"/>
      <c r="C1054" s="35"/>
      <c r="D1054" s="35"/>
      <c r="E1054" s="35"/>
      <c r="F1054" s="35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</row>
    <row r="1055">
      <c r="A1055" s="35"/>
      <c r="B1055" s="35"/>
      <c r="C1055" s="35"/>
      <c r="D1055" s="35"/>
      <c r="E1055" s="35"/>
      <c r="F1055" s="35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</row>
    <row r="1056">
      <c r="A1056" s="35"/>
      <c r="B1056" s="35"/>
      <c r="C1056" s="35"/>
      <c r="D1056" s="35"/>
      <c r="E1056" s="35"/>
      <c r="F1056" s="35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</row>
    <row r="1057">
      <c r="A1057" s="35"/>
      <c r="B1057" s="35"/>
      <c r="C1057" s="35"/>
      <c r="D1057" s="35"/>
      <c r="E1057" s="35"/>
      <c r="F1057" s="35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</row>
    <row r="1058">
      <c r="A1058" s="35"/>
      <c r="B1058" s="35"/>
      <c r="C1058" s="35"/>
      <c r="D1058" s="35"/>
      <c r="E1058" s="35"/>
      <c r="F1058" s="35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</row>
    <row r="1059">
      <c r="A1059" s="35"/>
      <c r="B1059" s="35"/>
      <c r="C1059" s="35"/>
      <c r="D1059" s="35"/>
      <c r="E1059" s="35"/>
      <c r="F1059" s="35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</row>
    <row r="1060">
      <c r="A1060" s="35"/>
      <c r="B1060" s="35"/>
      <c r="C1060" s="35"/>
      <c r="D1060" s="35"/>
      <c r="E1060" s="35"/>
      <c r="F1060" s="35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</row>
    <row r="1061">
      <c r="A1061" s="35"/>
      <c r="B1061" s="35"/>
      <c r="C1061" s="35"/>
      <c r="D1061" s="35"/>
      <c r="E1061" s="35"/>
      <c r="F1061" s="35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</row>
    <row r="1062">
      <c r="A1062" s="35"/>
      <c r="B1062" s="35"/>
      <c r="C1062" s="35"/>
      <c r="D1062" s="35"/>
      <c r="E1062" s="35"/>
      <c r="F1062" s="35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</row>
    <row r="1063">
      <c r="A1063" s="35"/>
      <c r="B1063" s="35"/>
      <c r="C1063" s="35"/>
      <c r="D1063" s="35"/>
      <c r="E1063" s="35"/>
      <c r="F1063" s="35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</row>
    <row r="1064">
      <c r="A1064" s="35"/>
      <c r="B1064" s="35"/>
      <c r="C1064" s="35"/>
      <c r="D1064" s="35"/>
      <c r="E1064" s="35"/>
      <c r="F1064" s="35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</row>
    <row r="1065">
      <c r="A1065" s="35"/>
      <c r="B1065" s="35"/>
      <c r="C1065" s="35"/>
      <c r="D1065" s="35"/>
      <c r="E1065" s="35"/>
      <c r="F1065" s="35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</row>
    <row r="1066">
      <c r="A1066" s="35"/>
      <c r="B1066" s="35"/>
      <c r="C1066" s="35"/>
      <c r="D1066" s="35"/>
      <c r="E1066" s="35"/>
      <c r="F1066" s="35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</row>
    <row r="1067">
      <c r="A1067" s="35"/>
      <c r="B1067" s="35"/>
      <c r="C1067" s="35"/>
      <c r="D1067" s="35"/>
      <c r="E1067" s="35"/>
      <c r="F1067" s="35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</row>
    <row r="1068">
      <c r="A1068" s="35"/>
      <c r="B1068" s="35"/>
      <c r="C1068" s="35"/>
      <c r="D1068" s="35"/>
      <c r="E1068" s="35"/>
      <c r="F1068" s="35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</row>
    <row r="1069">
      <c r="A1069" s="35"/>
      <c r="B1069" s="35"/>
      <c r="C1069" s="35"/>
      <c r="D1069" s="35"/>
      <c r="E1069" s="35"/>
      <c r="F1069" s="35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</row>
    <row r="1070">
      <c r="A1070" s="35"/>
      <c r="B1070" s="35"/>
      <c r="C1070" s="35"/>
      <c r="D1070" s="35"/>
      <c r="E1070" s="35"/>
      <c r="F1070" s="35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</row>
    <row r="1071">
      <c r="A1071" s="35"/>
      <c r="B1071" s="35"/>
      <c r="C1071" s="35"/>
      <c r="D1071" s="35"/>
      <c r="E1071" s="35"/>
      <c r="F1071" s="35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</row>
    <row r="1072">
      <c r="A1072" s="35"/>
      <c r="B1072" s="35"/>
      <c r="C1072" s="35"/>
      <c r="D1072" s="35"/>
      <c r="E1072" s="35"/>
      <c r="F1072" s="35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</row>
    <row r="1073">
      <c r="A1073" s="35"/>
      <c r="B1073" s="35"/>
      <c r="C1073" s="35"/>
      <c r="D1073" s="35"/>
      <c r="E1073" s="35"/>
      <c r="F1073" s="35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</row>
    <row r="1074">
      <c r="A1074" s="35"/>
      <c r="B1074" s="35"/>
      <c r="C1074" s="35"/>
      <c r="D1074" s="35"/>
      <c r="E1074" s="35"/>
      <c r="F1074" s="35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</row>
    <row r="1075">
      <c r="A1075" s="35"/>
      <c r="B1075" s="35"/>
      <c r="C1075" s="35"/>
      <c r="D1075" s="35"/>
      <c r="E1075" s="35"/>
      <c r="F1075" s="35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</row>
    <row r="1076">
      <c r="A1076" s="35"/>
      <c r="B1076" s="35"/>
      <c r="C1076" s="35"/>
      <c r="D1076" s="35"/>
      <c r="E1076" s="35"/>
      <c r="F1076" s="35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</row>
    <row r="1077">
      <c r="A1077" s="35"/>
      <c r="B1077" s="35"/>
      <c r="C1077" s="35"/>
      <c r="D1077" s="35"/>
      <c r="E1077" s="35"/>
      <c r="F1077" s="35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</row>
    <row r="1078">
      <c r="A1078" s="35"/>
      <c r="B1078" s="35"/>
      <c r="C1078" s="35"/>
      <c r="D1078" s="35"/>
      <c r="E1078" s="35"/>
      <c r="F1078" s="35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</row>
    <row r="1079">
      <c r="A1079" s="35"/>
      <c r="B1079" s="35"/>
      <c r="C1079" s="35"/>
      <c r="D1079" s="35"/>
      <c r="E1079" s="35"/>
      <c r="F1079" s="35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</row>
    <row r="1080">
      <c r="A1080" s="35"/>
      <c r="B1080" s="35"/>
      <c r="C1080" s="35"/>
      <c r="D1080" s="35"/>
      <c r="E1080" s="35"/>
      <c r="F1080" s="35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</row>
    <row r="1081">
      <c r="A1081" s="35"/>
      <c r="B1081" s="35"/>
      <c r="C1081" s="35"/>
      <c r="D1081" s="35"/>
      <c r="E1081" s="35"/>
      <c r="F1081" s="35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</row>
    <row r="1082">
      <c r="A1082" s="35"/>
      <c r="B1082" s="35"/>
      <c r="C1082" s="35"/>
      <c r="D1082" s="35"/>
      <c r="E1082" s="35"/>
      <c r="F1082" s="35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</row>
    <row r="1083">
      <c r="A1083" s="35"/>
      <c r="B1083" s="35"/>
      <c r="C1083" s="35"/>
      <c r="D1083" s="35"/>
      <c r="E1083" s="35"/>
      <c r="F1083" s="35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</row>
    <row r="1084">
      <c r="A1084" s="35"/>
      <c r="B1084" s="35"/>
      <c r="C1084" s="35"/>
      <c r="D1084" s="35"/>
      <c r="E1084" s="35"/>
      <c r="F1084" s="35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</row>
    <row r="1085">
      <c r="A1085" s="35"/>
      <c r="B1085" s="35"/>
      <c r="C1085" s="35"/>
      <c r="D1085" s="35"/>
      <c r="E1085" s="35"/>
      <c r="F1085" s="35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</row>
    <row r="1086">
      <c r="A1086" s="35"/>
      <c r="B1086" s="35"/>
      <c r="C1086" s="35"/>
      <c r="D1086" s="35"/>
      <c r="E1086" s="35"/>
      <c r="F1086" s="35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</row>
    <row r="1087">
      <c r="A1087" s="35"/>
      <c r="B1087" s="35"/>
      <c r="C1087" s="35"/>
      <c r="D1087" s="35"/>
      <c r="E1087" s="35"/>
      <c r="F1087" s="35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</row>
    <row r="1088">
      <c r="A1088" s="35"/>
      <c r="B1088" s="35"/>
      <c r="C1088" s="35"/>
      <c r="D1088" s="35"/>
      <c r="E1088" s="35"/>
      <c r="F1088" s="35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</row>
    <row r="1089">
      <c r="A1089" s="35"/>
      <c r="B1089" s="35"/>
      <c r="C1089" s="35"/>
      <c r="D1089" s="35"/>
      <c r="E1089" s="35"/>
      <c r="F1089" s="35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</row>
    <row r="1090">
      <c r="A1090" s="35"/>
      <c r="B1090" s="35"/>
      <c r="C1090" s="35"/>
      <c r="D1090" s="35"/>
      <c r="E1090" s="35"/>
      <c r="F1090" s="35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</row>
    <row r="1091">
      <c r="A1091" s="35"/>
      <c r="B1091" s="35"/>
      <c r="C1091" s="35"/>
      <c r="D1091" s="35"/>
      <c r="E1091" s="35"/>
      <c r="F1091" s="35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</row>
    <row r="1092">
      <c r="A1092" s="35"/>
      <c r="B1092" s="35"/>
      <c r="C1092" s="35"/>
      <c r="D1092" s="35"/>
      <c r="E1092" s="35"/>
      <c r="F1092" s="35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</row>
    <row r="1093">
      <c r="A1093" s="35"/>
      <c r="B1093" s="35"/>
      <c r="C1093" s="35"/>
      <c r="D1093" s="35"/>
      <c r="E1093" s="35"/>
      <c r="F1093" s="35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</row>
    <row r="1094">
      <c r="A1094" s="35"/>
      <c r="B1094" s="35"/>
      <c r="C1094" s="35"/>
      <c r="D1094" s="35"/>
      <c r="E1094" s="35"/>
      <c r="F1094" s="35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</row>
    <row r="1095">
      <c r="A1095" s="35"/>
      <c r="B1095" s="35"/>
      <c r="C1095" s="35"/>
      <c r="D1095" s="35"/>
      <c r="E1095" s="35"/>
      <c r="F1095" s="35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</row>
    <row r="1096">
      <c r="A1096" s="35"/>
      <c r="B1096" s="35"/>
      <c r="C1096" s="35"/>
      <c r="D1096" s="35"/>
      <c r="E1096" s="35"/>
      <c r="F1096" s="35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</row>
    <row r="1097">
      <c r="A1097" s="35"/>
      <c r="B1097" s="35"/>
      <c r="C1097" s="35"/>
      <c r="D1097" s="35"/>
      <c r="E1097" s="35"/>
      <c r="F1097" s="35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</row>
    <row r="1098">
      <c r="A1098" s="35"/>
      <c r="B1098" s="35"/>
      <c r="C1098" s="35"/>
      <c r="D1098" s="35"/>
      <c r="E1098" s="35"/>
      <c r="F1098" s="35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</row>
    <row r="1099">
      <c r="A1099" s="35"/>
      <c r="B1099" s="35"/>
      <c r="C1099" s="35"/>
      <c r="D1099" s="35"/>
      <c r="E1099" s="35"/>
      <c r="F1099" s="35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</row>
    <row r="1100">
      <c r="A1100" s="35"/>
      <c r="B1100" s="35"/>
      <c r="C1100" s="35"/>
      <c r="D1100" s="35"/>
      <c r="E1100" s="35"/>
      <c r="F1100" s="35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</row>
    <row r="1101">
      <c r="A1101" s="35"/>
      <c r="B1101" s="35"/>
      <c r="C1101" s="35"/>
      <c r="D1101" s="35"/>
      <c r="E1101" s="35"/>
      <c r="F1101" s="35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</row>
    <row r="1102">
      <c r="A1102" s="35"/>
      <c r="B1102" s="35"/>
      <c r="C1102" s="35"/>
      <c r="D1102" s="35"/>
      <c r="E1102" s="35"/>
      <c r="F1102" s="35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</row>
    <row r="1103">
      <c r="A1103" s="35"/>
      <c r="B1103" s="35"/>
      <c r="C1103" s="35"/>
      <c r="D1103" s="35"/>
      <c r="E1103" s="35"/>
      <c r="F1103" s="35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</row>
    <row r="1104">
      <c r="A1104" s="35"/>
      <c r="B1104" s="35"/>
      <c r="C1104" s="35"/>
      <c r="D1104" s="35"/>
      <c r="E1104" s="35"/>
      <c r="F1104" s="35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</row>
    <row r="1105">
      <c r="A1105" s="35"/>
      <c r="B1105" s="35"/>
      <c r="C1105" s="35"/>
      <c r="D1105" s="35"/>
      <c r="E1105" s="35"/>
      <c r="F1105" s="35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</row>
    <row r="1106">
      <c r="A1106" s="35"/>
      <c r="B1106" s="35"/>
      <c r="C1106" s="35"/>
      <c r="D1106" s="35"/>
      <c r="E1106" s="35"/>
      <c r="F1106" s="35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</row>
    <row r="1107">
      <c r="A1107" s="35"/>
      <c r="B1107" s="35"/>
      <c r="C1107" s="35"/>
      <c r="D1107" s="35"/>
      <c r="E1107" s="35"/>
      <c r="F1107" s="35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</row>
    <row r="1108">
      <c r="A1108" s="35"/>
      <c r="B1108" s="35"/>
      <c r="C1108" s="35"/>
      <c r="D1108" s="35"/>
      <c r="E1108" s="35"/>
      <c r="F1108" s="35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</row>
    <row r="1109">
      <c r="A1109" s="35"/>
      <c r="B1109" s="35"/>
      <c r="C1109" s="35"/>
      <c r="D1109" s="35"/>
      <c r="E1109" s="35"/>
      <c r="F1109" s="35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</row>
    <row r="1110">
      <c r="A1110" s="35"/>
      <c r="B1110" s="35"/>
      <c r="C1110" s="35"/>
      <c r="D1110" s="35"/>
      <c r="E1110" s="35"/>
      <c r="F1110" s="35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</row>
    <row r="1111">
      <c r="A1111" s="35"/>
      <c r="B1111" s="35"/>
      <c r="C1111" s="35"/>
      <c r="D1111" s="35"/>
      <c r="E1111" s="35"/>
      <c r="F1111" s="35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</row>
    <row r="1112">
      <c r="A1112" s="35"/>
      <c r="B1112" s="35"/>
      <c r="C1112" s="35"/>
      <c r="D1112" s="35"/>
      <c r="E1112" s="35"/>
      <c r="F1112" s="35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</row>
    <row r="1113">
      <c r="A1113" s="35"/>
      <c r="B1113" s="35"/>
      <c r="C1113" s="35"/>
      <c r="D1113" s="35"/>
      <c r="E1113" s="35"/>
      <c r="F1113" s="35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</row>
    <row r="1114">
      <c r="A1114" s="35"/>
      <c r="B1114" s="35"/>
      <c r="C1114" s="35"/>
      <c r="D1114" s="35"/>
      <c r="E1114" s="35"/>
      <c r="F1114" s="35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</row>
    <row r="1115">
      <c r="A1115" s="35"/>
      <c r="B1115" s="35"/>
      <c r="C1115" s="35"/>
      <c r="D1115" s="35"/>
      <c r="E1115" s="35"/>
      <c r="F1115" s="35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</row>
    <row r="1116">
      <c r="A1116" s="35"/>
      <c r="B1116" s="35"/>
      <c r="C1116" s="35"/>
      <c r="D1116" s="35"/>
      <c r="E1116" s="35"/>
      <c r="F1116" s="35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</row>
    <row r="1117">
      <c r="A1117" s="35"/>
      <c r="B1117" s="35"/>
      <c r="C1117" s="35"/>
      <c r="D1117" s="35"/>
      <c r="E1117" s="35"/>
      <c r="F1117" s="35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</row>
    <row r="1118">
      <c r="A1118" s="35"/>
      <c r="B1118" s="35"/>
      <c r="C1118" s="35"/>
      <c r="D1118" s="35"/>
      <c r="E1118" s="35"/>
      <c r="F1118" s="35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</row>
    <row r="1119">
      <c r="A1119" s="35"/>
      <c r="B1119" s="35"/>
      <c r="C1119" s="35"/>
      <c r="D1119" s="35"/>
      <c r="E1119" s="35"/>
      <c r="F1119" s="35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</row>
    <row r="1120">
      <c r="A1120" s="35"/>
      <c r="B1120" s="35"/>
      <c r="C1120" s="35"/>
      <c r="D1120" s="35"/>
      <c r="E1120" s="35"/>
      <c r="F1120" s="35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</row>
    <row r="1121">
      <c r="A1121" s="35"/>
      <c r="B1121" s="35"/>
      <c r="C1121" s="35"/>
      <c r="D1121" s="35"/>
      <c r="E1121" s="35"/>
      <c r="F1121" s="35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</row>
    <row r="1122">
      <c r="A1122" s="35"/>
      <c r="B1122" s="35"/>
      <c r="C1122" s="35"/>
      <c r="D1122" s="35"/>
      <c r="E1122" s="35"/>
      <c r="F1122" s="35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</row>
    <row r="1123">
      <c r="A1123" s="35"/>
      <c r="B1123" s="35"/>
      <c r="C1123" s="35"/>
      <c r="D1123" s="35"/>
      <c r="E1123" s="35"/>
      <c r="F1123" s="35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</row>
    <row r="1124">
      <c r="A1124" s="35"/>
      <c r="B1124" s="35"/>
      <c r="C1124" s="35"/>
      <c r="D1124" s="35"/>
      <c r="E1124" s="35"/>
      <c r="F1124" s="35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</row>
    <row r="1125">
      <c r="A1125" s="35"/>
      <c r="B1125" s="35"/>
      <c r="C1125" s="35"/>
      <c r="D1125" s="35"/>
      <c r="E1125" s="35"/>
      <c r="F1125" s="35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</row>
    <row r="1126">
      <c r="A1126" s="35"/>
      <c r="B1126" s="35"/>
      <c r="C1126" s="35"/>
      <c r="D1126" s="35"/>
      <c r="E1126" s="35"/>
      <c r="F1126" s="35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</row>
    <row r="1127">
      <c r="A1127" s="35"/>
      <c r="B1127" s="35"/>
      <c r="C1127" s="35"/>
      <c r="D1127" s="35"/>
      <c r="E1127" s="35"/>
      <c r="F1127" s="35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</row>
    <row r="1128">
      <c r="A1128" s="35"/>
      <c r="B1128" s="35"/>
      <c r="C1128" s="35"/>
      <c r="D1128" s="35"/>
      <c r="E1128" s="35"/>
      <c r="F1128" s="35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</row>
    <row r="1129">
      <c r="A1129" s="35"/>
      <c r="B1129" s="35"/>
      <c r="C1129" s="35"/>
      <c r="D1129" s="35"/>
      <c r="E1129" s="35"/>
      <c r="F1129" s="35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</row>
    <row r="1130">
      <c r="A1130" s="35"/>
      <c r="B1130" s="35"/>
      <c r="C1130" s="35"/>
      <c r="D1130" s="35"/>
      <c r="E1130" s="35"/>
      <c r="F1130" s="35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</row>
    <row r="1131">
      <c r="A1131" s="35"/>
      <c r="B1131" s="35"/>
      <c r="C1131" s="35"/>
      <c r="D1131" s="35"/>
      <c r="E1131" s="35"/>
      <c r="F1131" s="35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</row>
    <row r="1132">
      <c r="A1132" s="35"/>
      <c r="B1132" s="35"/>
      <c r="C1132" s="35"/>
      <c r="D1132" s="35"/>
      <c r="E1132" s="35"/>
      <c r="F1132" s="35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</row>
    <row r="1133">
      <c r="A1133" s="35"/>
      <c r="B1133" s="35"/>
      <c r="C1133" s="35"/>
      <c r="D1133" s="35"/>
      <c r="E1133" s="35"/>
      <c r="F1133" s="35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</row>
    <row r="1134">
      <c r="A1134" s="35"/>
      <c r="B1134" s="35"/>
      <c r="C1134" s="35"/>
      <c r="D1134" s="35"/>
      <c r="E1134" s="35"/>
      <c r="F1134" s="35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</row>
    <row r="1135">
      <c r="A1135" s="35"/>
      <c r="B1135" s="35"/>
      <c r="C1135" s="35"/>
      <c r="D1135" s="35"/>
      <c r="E1135" s="35"/>
      <c r="F1135" s="35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</row>
    <row r="1136">
      <c r="A1136" s="35"/>
      <c r="B1136" s="35"/>
      <c r="C1136" s="35"/>
      <c r="D1136" s="35"/>
      <c r="E1136" s="35"/>
      <c r="F1136" s="35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</row>
    <row r="1137">
      <c r="A1137" s="35"/>
      <c r="B1137" s="35"/>
      <c r="C1137" s="35"/>
      <c r="D1137" s="35"/>
      <c r="E1137" s="35"/>
      <c r="F1137" s="35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</row>
    <row r="1138">
      <c r="A1138" s="35"/>
      <c r="B1138" s="35"/>
      <c r="C1138" s="35"/>
      <c r="D1138" s="35"/>
      <c r="E1138" s="35"/>
      <c r="F1138" s="35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</row>
    <row r="1139">
      <c r="A1139" s="35"/>
      <c r="B1139" s="35"/>
      <c r="C1139" s="35"/>
      <c r="D1139" s="35"/>
      <c r="E1139" s="35"/>
      <c r="F1139" s="35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</row>
    <row r="1140">
      <c r="A1140" s="35"/>
      <c r="B1140" s="35"/>
      <c r="C1140" s="35"/>
      <c r="D1140" s="35"/>
      <c r="E1140" s="35"/>
      <c r="F1140" s="35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</row>
    <row r="1141">
      <c r="A1141" s="35"/>
      <c r="B1141" s="35"/>
      <c r="C1141" s="35"/>
      <c r="D1141" s="35"/>
      <c r="E1141" s="35"/>
      <c r="F1141" s="35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</row>
    <row r="1142">
      <c r="A1142" s="35"/>
      <c r="B1142" s="35"/>
      <c r="C1142" s="35"/>
      <c r="D1142" s="35"/>
      <c r="E1142" s="35"/>
      <c r="F1142" s="35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</row>
    <row r="1143">
      <c r="A1143" s="35"/>
      <c r="B1143" s="35"/>
      <c r="C1143" s="35"/>
      <c r="D1143" s="35"/>
      <c r="E1143" s="35"/>
      <c r="F1143" s="35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</row>
    <row r="1144">
      <c r="A1144" s="35"/>
      <c r="B1144" s="35"/>
      <c r="C1144" s="35"/>
      <c r="D1144" s="35"/>
      <c r="E1144" s="35"/>
      <c r="F1144" s="35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</row>
    <row r="1145">
      <c r="A1145" s="35"/>
      <c r="B1145" s="35"/>
      <c r="C1145" s="35"/>
      <c r="D1145" s="35"/>
      <c r="E1145" s="35"/>
      <c r="F1145" s="35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</row>
    <row r="1146">
      <c r="A1146" s="35"/>
      <c r="B1146" s="35"/>
      <c r="C1146" s="35"/>
      <c r="D1146" s="35"/>
      <c r="E1146" s="35"/>
      <c r="F1146" s="35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</row>
    <row r="1147">
      <c r="A1147" s="35"/>
      <c r="B1147" s="35"/>
      <c r="C1147" s="35"/>
      <c r="D1147" s="35"/>
      <c r="E1147" s="35"/>
      <c r="F1147" s="35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</row>
    <row r="1148">
      <c r="A1148" s="35"/>
      <c r="B1148" s="35"/>
      <c r="C1148" s="35"/>
      <c r="D1148" s="35"/>
      <c r="E1148" s="35"/>
      <c r="F1148" s="35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</row>
    <row r="1149">
      <c r="A1149" s="35"/>
      <c r="B1149" s="35"/>
      <c r="C1149" s="35"/>
      <c r="D1149" s="35"/>
      <c r="E1149" s="35"/>
      <c r="F1149" s="35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</row>
    <row r="1150">
      <c r="A1150" s="35"/>
      <c r="B1150" s="35"/>
      <c r="C1150" s="35"/>
      <c r="D1150" s="35"/>
      <c r="E1150" s="35"/>
      <c r="F1150" s="35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</row>
    <row r="1151">
      <c r="A1151" s="35"/>
      <c r="B1151" s="35"/>
      <c r="C1151" s="35"/>
      <c r="D1151" s="35"/>
      <c r="E1151" s="35"/>
      <c r="F1151" s="35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</row>
    <row r="1152">
      <c r="A1152" s="35"/>
      <c r="B1152" s="35"/>
      <c r="C1152" s="35"/>
      <c r="D1152" s="35"/>
      <c r="E1152" s="35"/>
      <c r="F1152" s="35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</row>
    <row r="1153">
      <c r="A1153" s="35"/>
      <c r="B1153" s="35"/>
      <c r="C1153" s="35"/>
      <c r="D1153" s="35"/>
      <c r="E1153" s="35"/>
      <c r="F1153" s="35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</row>
    <row r="1154">
      <c r="A1154" s="35"/>
      <c r="B1154" s="35"/>
      <c r="C1154" s="35"/>
      <c r="D1154" s="35"/>
      <c r="E1154" s="35"/>
      <c r="F1154" s="35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</row>
    <row r="1155">
      <c r="A1155" s="35"/>
      <c r="B1155" s="35"/>
      <c r="C1155" s="35"/>
      <c r="D1155" s="35"/>
      <c r="E1155" s="35"/>
      <c r="F1155" s="35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</row>
    <row r="1156">
      <c r="A1156" s="35"/>
      <c r="B1156" s="35"/>
      <c r="C1156" s="35"/>
      <c r="D1156" s="35"/>
      <c r="E1156" s="35"/>
      <c r="F1156" s="35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</row>
    <row r="1157">
      <c r="A1157" s="35"/>
      <c r="B1157" s="35"/>
      <c r="C1157" s="35"/>
      <c r="D1157" s="35"/>
      <c r="E1157" s="35"/>
      <c r="F1157" s="35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</row>
    <row r="1158">
      <c r="A1158" s="35"/>
      <c r="B1158" s="35"/>
      <c r="C1158" s="35"/>
      <c r="D1158" s="35"/>
      <c r="E1158" s="35"/>
      <c r="F1158" s="35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</row>
    <row r="1159">
      <c r="A1159" s="35"/>
      <c r="B1159" s="35"/>
      <c r="C1159" s="35"/>
      <c r="D1159" s="35"/>
      <c r="E1159" s="35"/>
      <c r="F1159" s="35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</row>
    <row r="1160">
      <c r="A1160" s="35"/>
      <c r="B1160" s="35"/>
      <c r="C1160" s="35"/>
      <c r="D1160" s="35"/>
      <c r="E1160" s="35"/>
      <c r="F1160" s="35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</row>
    <row r="1161">
      <c r="A1161" s="35"/>
      <c r="B1161" s="35"/>
      <c r="C1161" s="35"/>
      <c r="D1161" s="35"/>
      <c r="E1161" s="35"/>
      <c r="F1161" s="35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</row>
    <row r="1162">
      <c r="A1162" s="35"/>
      <c r="B1162" s="35"/>
      <c r="C1162" s="35"/>
      <c r="D1162" s="35"/>
      <c r="E1162" s="35"/>
      <c r="F1162" s="35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</row>
    <row r="1163">
      <c r="A1163" s="35"/>
      <c r="B1163" s="35"/>
      <c r="C1163" s="35"/>
      <c r="D1163" s="35"/>
      <c r="E1163" s="35"/>
      <c r="F1163" s="35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</row>
    <row r="1164">
      <c r="A1164" s="35"/>
      <c r="B1164" s="35"/>
      <c r="C1164" s="35"/>
      <c r="D1164" s="35"/>
      <c r="E1164" s="35"/>
      <c r="F1164" s="35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</row>
    <row r="1165">
      <c r="A1165" s="35"/>
      <c r="B1165" s="35"/>
      <c r="C1165" s="35"/>
      <c r="D1165" s="35"/>
      <c r="E1165" s="35"/>
      <c r="F1165" s="35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</row>
    <row r="1166">
      <c r="A1166" s="35"/>
      <c r="B1166" s="35"/>
      <c r="C1166" s="35"/>
      <c r="D1166" s="35"/>
      <c r="E1166" s="35"/>
      <c r="F1166" s="35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</row>
  </sheetData>
  <mergeCells count="376">
    <mergeCell ref="E264:E269"/>
    <mergeCell ref="F264:F269"/>
    <mergeCell ref="D252:D257"/>
    <mergeCell ref="E252:E257"/>
    <mergeCell ref="F252:F257"/>
    <mergeCell ref="D258:D261"/>
    <mergeCell ref="E258:E261"/>
    <mergeCell ref="F258:F263"/>
    <mergeCell ref="D264:D269"/>
    <mergeCell ref="D155:D160"/>
    <mergeCell ref="D161:D166"/>
    <mergeCell ref="E161:E166"/>
    <mergeCell ref="F161:F166"/>
    <mergeCell ref="D173:D178"/>
    <mergeCell ref="E173:E178"/>
    <mergeCell ref="F173:F178"/>
    <mergeCell ref="E197:E202"/>
    <mergeCell ref="F197:F202"/>
    <mergeCell ref="D179:D184"/>
    <mergeCell ref="E179:E184"/>
    <mergeCell ref="F179:F184"/>
    <mergeCell ref="D185:D190"/>
    <mergeCell ref="E185:E190"/>
    <mergeCell ref="F185:F190"/>
    <mergeCell ref="D197:D202"/>
    <mergeCell ref="E216:E221"/>
    <mergeCell ref="F216:F221"/>
    <mergeCell ref="D203:D208"/>
    <mergeCell ref="E203:E208"/>
    <mergeCell ref="F203:F208"/>
    <mergeCell ref="D210:D215"/>
    <mergeCell ref="E210:E215"/>
    <mergeCell ref="F210:F215"/>
    <mergeCell ref="D216:D221"/>
    <mergeCell ref="E240:E245"/>
    <mergeCell ref="F240:F245"/>
    <mergeCell ref="D222:D227"/>
    <mergeCell ref="E222:E227"/>
    <mergeCell ref="F222:F227"/>
    <mergeCell ref="D234:D239"/>
    <mergeCell ref="E234:E239"/>
    <mergeCell ref="F234:F239"/>
    <mergeCell ref="D240:D245"/>
    <mergeCell ref="AQ1:AQ3"/>
    <mergeCell ref="AR1:AR3"/>
    <mergeCell ref="AS1:AS3"/>
    <mergeCell ref="AT1:AT3"/>
    <mergeCell ref="AU1:AU3"/>
    <mergeCell ref="AV1:AV3"/>
    <mergeCell ref="AW1:AW3"/>
    <mergeCell ref="AX1:AX3"/>
    <mergeCell ref="AY1:AY3"/>
    <mergeCell ref="AZ1:AZ3"/>
    <mergeCell ref="BA1:BA3"/>
    <mergeCell ref="BB1:BB3"/>
    <mergeCell ref="BC1:BC3"/>
    <mergeCell ref="BD1:BD3"/>
    <mergeCell ref="BE1:BE3"/>
    <mergeCell ref="BF1:BF3"/>
    <mergeCell ref="BG1:BG3"/>
    <mergeCell ref="BH1:BH3"/>
    <mergeCell ref="BI1:BI3"/>
    <mergeCell ref="BJ1:BJ3"/>
    <mergeCell ref="BK1:BK3"/>
    <mergeCell ref="BS1:BS3"/>
    <mergeCell ref="BT1:BT3"/>
    <mergeCell ref="BU1:BU3"/>
    <mergeCell ref="BV1:BV3"/>
    <mergeCell ref="BL1:BL3"/>
    <mergeCell ref="BM1:BM3"/>
    <mergeCell ref="BN1:BN3"/>
    <mergeCell ref="BO1:BO3"/>
    <mergeCell ref="BP1:BP3"/>
    <mergeCell ref="BQ1:BQ3"/>
    <mergeCell ref="BR1:BR3"/>
    <mergeCell ref="A1:F1"/>
    <mergeCell ref="AK1:AK3"/>
    <mergeCell ref="AL1:AL3"/>
    <mergeCell ref="AM1:AM3"/>
    <mergeCell ref="AN1:AN3"/>
    <mergeCell ref="AO1:AO3"/>
    <mergeCell ref="AP1:AP3"/>
    <mergeCell ref="D4:D9"/>
    <mergeCell ref="D10:D15"/>
    <mergeCell ref="E10:E15"/>
    <mergeCell ref="F10:F15"/>
    <mergeCell ref="A16:A21"/>
    <mergeCell ref="D16:D21"/>
    <mergeCell ref="E16:E21"/>
    <mergeCell ref="F16:F21"/>
    <mergeCell ref="A28:A33"/>
    <mergeCell ref="D28:D33"/>
    <mergeCell ref="E28:E33"/>
    <mergeCell ref="F28:F33"/>
    <mergeCell ref="A34:A39"/>
    <mergeCell ref="D34:D39"/>
    <mergeCell ref="E34:E39"/>
    <mergeCell ref="F34:F39"/>
    <mergeCell ref="D46:D51"/>
    <mergeCell ref="E46:E51"/>
    <mergeCell ref="A46:A51"/>
    <mergeCell ref="A52:A57"/>
    <mergeCell ref="D52:D57"/>
    <mergeCell ref="E52:E57"/>
    <mergeCell ref="A10:A15"/>
    <mergeCell ref="A58:A63"/>
    <mergeCell ref="D58:D63"/>
    <mergeCell ref="E58:E63"/>
    <mergeCell ref="A4:A9"/>
    <mergeCell ref="A70:A75"/>
    <mergeCell ref="D70:D75"/>
    <mergeCell ref="E70:E75"/>
    <mergeCell ref="A2:F3"/>
    <mergeCell ref="B4:B105"/>
    <mergeCell ref="E4:E9"/>
    <mergeCell ref="F4:F9"/>
    <mergeCell ref="F46:F51"/>
    <mergeCell ref="F52:F57"/>
    <mergeCell ref="F58:F63"/>
    <mergeCell ref="F94:F99"/>
    <mergeCell ref="D100:D105"/>
    <mergeCell ref="E100:E105"/>
    <mergeCell ref="F100:F105"/>
    <mergeCell ref="D107:D112"/>
    <mergeCell ref="E107:E112"/>
    <mergeCell ref="F107:F112"/>
    <mergeCell ref="E131:E136"/>
    <mergeCell ref="F131:F136"/>
    <mergeCell ref="D113:D118"/>
    <mergeCell ref="E113:E118"/>
    <mergeCell ref="F113:F118"/>
    <mergeCell ref="D119:D124"/>
    <mergeCell ref="E119:E124"/>
    <mergeCell ref="F119:F124"/>
    <mergeCell ref="D131:D136"/>
    <mergeCell ref="A282:A287"/>
    <mergeCell ref="A288:A293"/>
    <mergeCell ref="A300:A305"/>
    <mergeCell ref="A306:A311"/>
    <mergeCell ref="A179:A184"/>
    <mergeCell ref="A185:A190"/>
    <mergeCell ref="B210:B311"/>
    <mergeCell ref="A216:A221"/>
    <mergeCell ref="A222:A227"/>
    <mergeCell ref="A234:A239"/>
    <mergeCell ref="A240:A245"/>
    <mergeCell ref="D306:D311"/>
    <mergeCell ref="E306:E311"/>
    <mergeCell ref="D282:D287"/>
    <mergeCell ref="D288:D293"/>
    <mergeCell ref="E288:E293"/>
    <mergeCell ref="F288:F293"/>
    <mergeCell ref="D300:D305"/>
    <mergeCell ref="E300:E305"/>
    <mergeCell ref="F300:F305"/>
    <mergeCell ref="E519:E524"/>
    <mergeCell ref="F519:F524"/>
    <mergeCell ref="D506:D511"/>
    <mergeCell ref="E506:E511"/>
    <mergeCell ref="F506:F511"/>
    <mergeCell ref="D512:D517"/>
    <mergeCell ref="E512:E517"/>
    <mergeCell ref="F512:F517"/>
    <mergeCell ref="D519:D524"/>
    <mergeCell ref="E403:E408"/>
    <mergeCell ref="F403:F408"/>
    <mergeCell ref="D385:D390"/>
    <mergeCell ref="E385:E390"/>
    <mergeCell ref="F385:F390"/>
    <mergeCell ref="D391:D396"/>
    <mergeCell ref="E391:E396"/>
    <mergeCell ref="F391:F396"/>
    <mergeCell ref="D403:D408"/>
    <mergeCell ref="E422:E427"/>
    <mergeCell ref="F422:F427"/>
    <mergeCell ref="D409:D414"/>
    <mergeCell ref="E409:E414"/>
    <mergeCell ref="F409:F414"/>
    <mergeCell ref="D416:D421"/>
    <mergeCell ref="E416:E421"/>
    <mergeCell ref="F416:F421"/>
    <mergeCell ref="D422:D427"/>
    <mergeCell ref="E446:E451"/>
    <mergeCell ref="F446:F451"/>
    <mergeCell ref="D428:D433"/>
    <mergeCell ref="E428:E433"/>
    <mergeCell ref="F428:F433"/>
    <mergeCell ref="D440:D445"/>
    <mergeCell ref="E440:E445"/>
    <mergeCell ref="F440:F445"/>
    <mergeCell ref="D446:D451"/>
    <mergeCell ref="D525:D530"/>
    <mergeCell ref="E525:E530"/>
    <mergeCell ref="F525:F530"/>
    <mergeCell ref="E597:E602"/>
    <mergeCell ref="F597:F602"/>
    <mergeCell ref="D585:D590"/>
    <mergeCell ref="E585:E590"/>
    <mergeCell ref="F585:F590"/>
    <mergeCell ref="D591:D596"/>
    <mergeCell ref="E591:E596"/>
    <mergeCell ref="F591:F596"/>
    <mergeCell ref="D597:D602"/>
    <mergeCell ref="E494:E499"/>
    <mergeCell ref="F494:F499"/>
    <mergeCell ref="D482:D487"/>
    <mergeCell ref="E482:E487"/>
    <mergeCell ref="F482:F487"/>
    <mergeCell ref="D488:D493"/>
    <mergeCell ref="E488:E493"/>
    <mergeCell ref="F488:F493"/>
    <mergeCell ref="D494:D499"/>
    <mergeCell ref="E549:E554"/>
    <mergeCell ref="F549:F554"/>
    <mergeCell ref="D531:D536"/>
    <mergeCell ref="E531:E536"/>
    <mergeCell ref="F531:F536"/>
    <mergeCell ref="D543:D548"/>
    <mergeCell ref="E543:E548"/>
    <mergeCell ref="F543:F548"/>
    <mergeCell ref="D549:D554"/>
    <mergeCell ref="E573:E578"/>
    <mergeCell ref="F573:F578"/>
    <mergeCell ref="D561:D566"/>
    <mergeCell ref="E561:E566"/>
    <mergeCell ref="F561:F566"/>
    <mergeCell ref="D567:D572"/>
    <mergeCell ref="E567:E572"/>
    <mergeCell ref="F567:F572"/>
    <mergeCell ref="D573:D578"/>
    <mergeCell ref="D609:D614"/>
    <mergeCell ref="E609:E614"/>
    <mergeCell ref="F609:F614"/>
    <mergeCell ref="C4:C45"/>
    <mergeCell ref="C46:C87"/>
    <mergeCell ref="F70:F75"/>
    <mergeCell ref="A76:A81"/>
    <mergeCell ref="D76:D81"/>
    <mergeCell ref="E76:E81"/>
    <mergeCell ref="F76:F81"/>
    <mergeCell ref="A82:A87"/>
    <mergeCell ref="D82:D87"/>
    <mergeCell ref="E82:E87"/>
    <mergeCell ref="F82:F87"/>
    <mergeCell ref="D94:D99"/>
    <mergeCell ref="E94:E99"/>
    <mergeCell ref="A119:A124"/>
    <mergeCell ref="A131:A136"/>
    <mergeCell ref="D137:D142"/>
    <mergeCell ref="E137:E142"/>
    <mergeCell ref="F137:F142"/>
    <mergeCell ref="A137:A142"/>
    <mergeCell ref="A149:A154"/>
    <mergeCell ref="D149:D154"/>
    <mergeCell ref="E149:E154"/>
    <mergeCell ref="F149:F154"/>
    <mergeCell ref="E155:E160"/>
    <mergeCell ref="F155:F160"/>
    <mergeCell ref="A264:A269"/>
    <mergeCell ref="D276:D279"/>
    <mergeCell ref="E276:E279"/>
    <mergeCell ref="F276:F281"/>
    <mergeCell ref="E282:E287"/>
    <mergeCell ref="F282:F287"/>
    <mergeCell ref="F306:F311"/>
    <mergeCell ref="E325:E330"/>
    <mergeCell ref="F325:F330"/>
    <mergeCell ref="D313:D318"/>
    <mergeCell ref="E313:E318"/>
    <mergeCell ref="F313:F318"/>
    <mergeCell ref="D319:D324"/>
    <mergeCell ref="E319:E324"/>
    <mergeCell ref="F319:F324"/>
    <mergeCell ref="D325:D330"/>
    <mergeCell ref="E355:E360"/>
    <mergeCell ref="F355:F360"/>
    <mergeCell ref="D337:D342"/>
    <mergeCell ref="E337:E342"/>
    <mergeCell ref="F337:F342"/>
    <mergeCell ref="D343:D348"/>
    <mergeCell ref="E343:E348"/>
    <mergeCell ref="F343:F348"/>
    <mergeCell ref="D355:D360"/>
    <mergeCell ref="E379:E384"/>
    <mergeCell ref="F379:F384"/>
    <mergeCell ref="D361:D366"/>
    <mergeCell ref="E361:E366"/>
    <mergeCell ref="F361:F366"/>
    <mergeCell ref="D367:D372"/>
    <mergeCell ref="E367:E372"/>
    <mergeCell ref="F367:F372"/>
    <mergeCell ref="D379:D384"/>
    <mergeCell ref="E470:E475"/>
    <mergeCell ref="F470:F475"/>
    <mergeCell ref="D615:D620"/>
    <mergeCell ref="E615:E620"/>
    <mergeCell ref="F615:F620"/>
    <mergeCell ref="D458:D463"/>
    <mergeCell ref="E458:E463"/>
    <mergeCell ref="F458:F463"/>
    <mergeCell ref="D464:D469"/>
    <mergeCell ref="E464:E469"/>
    <mergeCell ref="F464:F469"/>
    <mergeCell ref="D470:D475"/>
    <mergeCell ref="A343:A348"/>
    <mergeCell ref="A422:A427"/>
    <mergeCell ref="B416:B517"/>
    <mergeCell ref="B519:B620"/>
    <mergeCell ref="A561:A566"/>
    <mergeCell ref="A567:A572"/>
    <mergeCell ref="A573:A578"/>
    <mergeCell ref="A585:A590"/>
    <mergeCell ref="A591:A596"/>
    <mergeCell ref="A597:A602"/>
    <mergeCell ref="A609:A614"/>
    <mergeCell ref="A615:A620"/>
    <mergeCell ref="A276:A281"/>
    <mergeCell ref="A313:A318"/>
    <mergeCell ref="B313:B414"/>
    <mergeCell ref="A319:A324"/>
    <mergeCell ref="A325:A330"/>
    <mergeCell ref="A337:A342"/>
    <mergeCell ref="A519:A524"/>
    <mergeCell ref="A367:A372"/>
    <mergeCell ref="A379:A384"/>
    <mergeCell ref="A385:A390"/>
    <mergeCell ref="A391:A396"/>
    <mergeCell ref="A403:A408"/>
    <mergeCell ref="A409:A414"/>
    <mergeCell ref="A416:A421"/>
    <mergeCell ref="A428:A433"/>
    <mergeCell ref="A440:A445"/>
    <mergeCell ref="A446:A451"/>
    <mergeCell ref="A458:A463"/>
    <mergeCell ref="A464:A469"/>
    <mergeCell ref="A470:A475"/>
    <mergeCell ref="A482:A487"/>
    <mergeCell ref="A488:A493"/>
    <mergeCell ref="A543:A548"/>
    <mergeCell ref="A549:A554"/>
    <mergeCell ref="A355:A360"/>
    <mergeCell ref="A361:A366"/>
    <mergeCell ref="A494:A499"/>
    <mergeCell ref="A506:A511"/>
    <mergeCell ref="A512:A517"/>
    <mergeCell ref="A525:A530"/>
    <mergeCell ref="A531:A536"/>
    <mergeCell ref="A113:A118"/>
    <mergeCell ref="A155:A160"/>
    <mergeCell ref="A161:A166"/>
    <mergeCell ref="A173:A178"/>
    <mergeCell ref="C191:C208"/>
    <mergeCell ref="A197:A202"/>
    <mergeCell ref="A203:A208"/>
    <mergeCell ref="C88:C105"/>
    <mergeCell ref="A94:A99"/>
    <mergeCell ref="A100:A105"/>
    <mergeCell ref="A107:A112"/>
    <mergeCell ref="B107:B208"/>
    <mergeCell ref="C107:C148"/>
    <mergeCell ref="A210:A215"/>
    <mergeCell ref="A252:A257"/>
    <mergeCell ref="A258:A263"/>
    <mergeCell ref="C416:C457"/>
    <mergeCell ref="C458:C499"/>
    <mergeCell ref="C500:C517"/>
    <mergeCell ref="C519:C560"/>
    <mergeCell ref="C561:C602"/>
    <mergeCell ref="C603:C620"/>
    <mergeCell ref="C149:C190"/>
    <mergeCell ref="C210:C251"/>
    <mergeCell ref="C252:C293"/>
    <mergeCell ref="C294:C311"/>
    <mergeCell ref="C313:C354"/>
    <mergeCell ref="C355:C396"/>
    <mergeCell ref="C397:C414"/>
  </mergeCells>
  <dataValidations>
    <dataValidation type="list" allowBlank="1" sqref="A1">
      <formula1>'Cad Cursos'!$A$3:$A$15</formula1>
    </dataValidation>
  </dataValidations>
  <drawing r:id="rId2"/>
  <legacyDrawing r:id="rId3"/>
</worksheet>
</file>